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R:\PROJUR\LICITAÇÃO\PACs a partir da Leticia\PACS 2020\PAC-051-2020- TERCEIRIZAÇÃO DE LIMPEZA\"/>
    </mc:Choice>
  </mc:AlternateContent>
  <bookViews>
    <workbookView xWindow="0" yWindow="0" windowWidth="28800" windowHeight="11835" tabRatio="894"/>
  </bookViews>
  <sheets>
    <sheet name="Planilha Limpeza" sheetId="188" r:id="rId1"/>
  </sheets>
  <definedNames>
    <definedName name="asdf">#REF!</definedName>
    <definedName name="asdff">#REF!</definedName>
    <definedName name="asdfff">#REF!</definedName>
    <definedName name="ISS">#REF!</definedName>
    <definedName name="Lista1">#REF!</definedName>
    <definedName name="Serviços">#REF!</definedName>
    <definedName name="UniformeMensageiro">#REF!</definedName>
    <definedName name="UniformeMensageiros">#REF!</definedName>
    <definedName name="UniformeRecepcionista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88" l="1"/>
  <c r="C25" i="188" l="1"/>
  <c r="C27" i="188" s="1"/>
  <c r="D62" i="188" l="1"/>
  <c r="D63" i="188" s="1"/>
  <c r="D64" i="188" l="1"/>
  <c r="D65" i="188" s="1"/>
  <c r="D66" i="188" s="1"/>
  <c r="D67" i="188" s="1"/>
  <c r="D68" i="188" s="1"/>
  <c r="D69" i="188" s="1"/>
  <c r="D70" i="188" s="1"/>
  <c r="D71" i="188" s="1"/>
  <c r="D72" i="188" s="1"/>
  <c r="A101" i="188" l="1"/>
  <c r="A100" i="188"/>
  <c r="A99" i="188"/>
  <c r="A98" i="188"/>
  <c r="A97" i="188"/>
  <c r="A96" i="188"/>
  <c r="C87" i="188"/>
  <c r="C81" i="188"/>
  <c r="A75" i="188"/>
  <c r="C43" i="188"/>
  <c r="C52" i="188" s="1"/>
  <c r="C42" i="188"/>
  <c r="C41" i="188"/>
  <c r="C40" i="188"/>
  <c r="C39" i="188"/>
  <c r="C50" i="188" s="1"/>
  <c r="C36" i="188"/>
  <c r="C35" i="188"/>
  <c r="C44" i="188" s="1"/>
  <c r="C34" i="188"/>
  <c r="C33" i="188"/>
  <c r="C51" i="188" s="1"/>
  <c r="C32" i="188"/>
  <c r="C31" i="188"/>
  <c r="C30" i="188"/>
  <c r="C29" i="188"/>
  <c r="C96" i="188"/>
  <c r="D11" i="188"/>
  <c r="A11" i="188"/>
  <c r="D10" i="188"/>
  <c r="A10" i="188"/>
  <c r="D9" i="188"/>
  <c r="C9" i="188"/>
  <c r="B9" i="188"/>
  <c r="A9" i="188"/>
  <c r="B8" i="188"/>
  <c r="A8" i="188"/>
  <c r="A5" i="188"/>
  <c r="C53" i="188" l="1"/>
  <c r="C100" i="188" s="1"/>
  <c r="D13" i="188"/>
  <c r="C37" i="188"/>
  <c r="C97" i="188" s="1"/>
  <c r="C45" i="188"/>
  <c r="C98" i="188" s="1"/>
  <c r="C55" i="188"/>
  <c r="C56" i="188" s="1"/>
  <c r="C47" i="188" l="1"/>
  <c r="C48" i="188" s="1"/>
  <c r="C99" i="188" s="1"/>
  <c r="D51" i="188"/>
  <c r="D15" i="188"/>
  <c r="D52" i="188"/>
  <c r="D50" i="188"/>
  <c r="D55" i="188"/>
  <c r="D56" i="188" s="1"/>
  <c r="C101" i="188"/>
  <c r="D73" i="188"/>
  <c r="D42" i="188" l="1"/>
  <c r="D19" i="188"/>
  <c r="C57" i="188"/>
  <c r="C102" i="188"/>
  <c r="D53" i="188"/>
  <c r="D36" i="188"/>
  <c r="D39" i="188"/>
  <c r="D32" i="188"/>
  <c r="D41" i="188"/>
  <c r="D40" i="188"/>
  <c r="D43" i="188"/>
  <c r="D30" i="188"/>
  <c r="D47" i="188"/>
  <c r="D48" i="188" s="1"/>
  <c r="D29" i="188"/>
  <c r="D31" i="188"/>
  <c r="D34" i="188"/>
  <c r="D44" i="188"/>
  <c r="D35" i="188"/>
  <c r="D33" i="188"/>
  <c r="D20" i="188" l="1"/>
  <c r="D21" i="188" s="1"/>
  <c r="D22" i="188" s="1"/>
  <c r="D23" i="188" s="1"/>
  <c r="D24" i="188" s="1"/>
  <c r="D25" i="188" s="1"/>
  <c r="D27" i="188" s="1"/>
  <c r="D45" i="188"/>
  <c r="D37" i="188"/>
  <c r="D57" i="188" l="1"/>
  <c r="D59" i="188" s="1"/>
  <c r="D75" i="188" l="1"/>
  <c r="D79" i="188" l="1"/>
  <c r="D80" i="188"/>
  <c r="D81" i="188" l="1"/>
  <c r="D84" i="188" s="1"/>
  <c r="D86" i="188" l="1"/>
  <c r="D85" i="188"/>
  <c r="D87" i="188" l="1"/>
  <c r="D89" i="188" s="1"/>
  <c r="D91" i="188" s="1"/>
  <c r="D92" i="188" s="1"/>
</calcChain>
</file>

<file path=xl/sharedStrings.xml><?xml version="1.0" encoding="utf-8"?>
<sst xmlns="http://schemas.openxmlformats.org/spreadsheetml/2006/main" count="83" uniqueCount="83">
  <si>
    <t>COFINS</t>
  </si>
  <si>
    <t>PIS</t>
  </si>
  <si>
    <t>GRUPO C</t>
  </si>
  <si>
    <t xml:space="preserve">TOTAL - GRUPO C </t>
  </si>
  <si>
    <t>GRUPO D</t>
  </si>
  <si>
    <t>TOTAL - GRUPO D</t>
  </si>
  <si>
    <t>GRUPO E</t>
  </si>
  <si>
    <t>GRUPO F</t>
  </si>
  <si>
    <t>TOTAL - GRUPO B</t>
  </si>
  <si>
    <t xml:space="preserve">TOTAL - GRUPO E </t>
  </si>
  <si>
    <t>TOTAL - GRUPO F</t>
  </si>
  <si>
    <t>Uniforme</t>
  </si>
  <si>
    <t>Despesas Administrativas/Operacionais</t>
  </si>
  <si>
    <t>A.02 FGTS</t>
  </si>
  <si>
    <t>A.03 SESI/SESC</t>
  </si>
  <si>
    <t>A.04 SENAI/SENAC</t>
  </si>
  <si>
    <t>A.05 INCRA</t>
  </si>
  <si>
    <t>A.06 SEBRAE</t>
  </si>
  <si>
    <t>B.01 13º Salário</t>
  </si>
  <si>
    <t>B.03 Aviso Prévio Trabalhado</t>
  </si>
  <si>
    <t>B.04 Auxílio Doença</t>
  </si>
  <si>
    <t>B.05 Acidente de Trabalho</t>
  </si>
  <si>
    <t>B.06 Faltas Legais</t>
  </si>
  <si>
    <t>B.07 Férias sobre Licença Maternidade</t>
  </si>
  <si>
    <t>B.08 Licença Paternidade</t>
  </si>
  <si>
    <t>C.01 Aviso Prévio Indenizado</t>
  </si>
  <si>
    <t>C.02 Indenização Adicional</t>
  </si>
  <si>
    <t>D.01 Incidência dos encargos do grupo A sobre o grupo B</t>
  </si>
  <si>
    <t xml:space="preserve">F.01 Incidência dos encargos do Grupo A sobre os valores constantes da base de cálculo referente ao salário maternidade </t>
  </si>
  <si>
    <t>Diurno</t>
  </si>
  <si>
    <t>C.03 Indenização (rescisão sem justa causa – multa de 40% do FGTS)</t>
  </si>
  <si>
    <t>C.04 Indenização (rescisão sem justa causa – contribuição de 10% do FGTS)</t>
  </si>
  <si>
    <t>Item</t>
  </si>
  <si>
    <t>EPI</t>
  </si>
  <si>
    <t>Lucro</t>
  </si>
  <si>
    <t>TOTAL - LUCRO E DESPESAS INDIRETAS</t>
  </si>
  <si>
    <t>TOTAL DA REMUNERAÇÃO (R$)</t>
  </si>
  <si>
    <t>VALOR TOTAL DE REMUNERAÇÃO + ENCARGOS SOCIAIS (R$)</t>
  </si>
  <si>
    <t>TOTAL - ENCARGOS SOCIAIS (R$)</t>
  </si>
  <si>
    <t>TOTAL - INSUMOS (R$)</t>
  </si>
  <si>
    <t>Limpeza</t>
  </si>
  <si>
    <t>TOTAL - TRIBUTAÇÃO SOBRE FATURAMENTO</t>
  </si>
  <si>
    <t>ISS</t>
  </si>
  <si>
    <t>I - COMPOSIÇÃO DA REMUNERAÇÃO (R$)</t>
  </si>
  <si>
    <t>Outros Adicionais</t>
  </si>
  <si>
    <t>II - ENCARGOS SOCIAIS INCIDENTES SOBRE A REMUNERAÇÃO (R$)</t>
  </si>
  <si>
    <t>GRUPO A - ENCARGOS</t>
  </si>
  <si>
    <t>TOTAL - GRUPO A - ENCARGOS</t>
  </si>
  <si>
    <t>B.02 Férias (sem o abono de 1/3)</t>
  </si>
  <si>
    <t>C.05 Abono de Férias - 1/3 constitucional</t>
  </si>
  <si>
    <t>C.06 Abono de Férias - 1/3 constitucional sobre licença maternidade</t>
  </si>
  <si>
    <t>E.01 Incidência do FGTS sobre o aviso prévio indenizado</t>
  </si>
  <si>
    <t>E.02 Incidência do FGTS sobre o período médio de afastamento superior a 15 dias motivado por acidente do trabalho</t>
  </si>
  <si>
    <t>LUCRO E DESPESAS INDIRETAS (LDI)</t>
  </si>
  <si>
    <t>TRIBUTAÇÃO SOBRE FATURAMENTO</t>
  </si>
  <si>
    <t>Turno</t>
  </si>
  <si>
    <t>GRUPO B</t>
  </si>
  <si>
    <t>III - INSUMOS</t>
  </si>
  <si>
    <t>PLANILHA DE CUSTOS E FORMAÇÃO DE PREÇOS</t>
  </si>
  <si>
    <t>Apenas as células em Azul devem ser alteradas.</t>
  </si>
  <si>
    <t>SUB-TOTAL DA REMUNERAÇÃO (R$)</t>
  </si>
  <si>
    <t>A.01 SEGURIDADE SOCIAL</t>
  </si>
  <si>
    <r>
      <t xml:space="preserve">Desconto legal sobre transporte (máximo 6% do </t>
    </r>
    <r>
      <rPr>
        <b/>
        <sz val="11"/>
        <rFont val="Calibri"/>
        <family val="2"/>
        <scheme val="minor"/>
      </rPr>
      <t>salário-base</t>
    </r>
    <r>
      <rPr>
        <sz val="11"/>
        <rFont val="Calibri"/>
        <family val="2"/>
        <scheme val="minor"/>
      </rPr>
      <t>)</t>
    </r>
  </si>
  <si>
    <t>Salário base</t>
  </si>
  <si>
    <t>Vale transporte</t>
  </si>
  <si>
    <t>Manutenção e depreciação de equipamentos</t>
  </si>
  <si>
    <t>PREÇO MENSAL POR POSTO (R$)</t>
  </si>
  <si>
    <t>PREÇO ANUAL POR POSTO (R$)</t>
  </si>
  <si>
    <t>E.03 Incidência de FGTS sobre férias 1/3 constitucional</t>
  </si>
  <si>
    <t>PREÇO MENSAL PARA 1 (UM) EMPREGADO (R$)</t>
  </si>
  <si>
    <t>Quantidade de empregados no posto</t>
  </si>
  <si>
    <t>V - LDI E TRIBUTAÇÃO</t>
  </si>
  <si>
    <t>%</t>
  </si>
  <si>
    <t>TOTAL ENCARGOS SOCIAIS</t>
  </si>
  <si>
    <t>Desconto sobre o auxílio alimentação - CCT</t>
  </si>
  <si>
    <t>Assistências Médica e ambulatorial</t>
  </si>
  <si>
    <t>Auxílio Educacional- conforme CCT</t>
  </si>
  <si>
    <t>A.07 Riscos Ambientais do Trabalho – RAT x FAP</t>
  </si>
  <si>
    <t>Auxílio alimentação - conforme CCT</t>
  </si>
  <si>
    <t>Auxílio Babá - Conforme CCT</t>
  </si>
  <si>
    <t>Plano de Benefício Social - Conforme CCT</t>
  </si>
  <si>
    <t>A.08 - Salário Educação</t>
  </si>
  <si>
    <t>Jornada 40h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</si>
</sst>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_(&quot;R$&quot;* #,##0.00_);_(&quot;R$&quot;* \(#,##0.00\);_(&quot;R$&quot;* &quot;-&quot;??_);_(@_)"/>
    <numFmt numFmtId="167" formatCode="0.000%"/>
    <numFmt numFmtId="168" formatCode="_(* #,##0.00_);_(* \(#,##0.00\);_(* \-??_);_(@_)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10"/>
      <name val="Genev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rgb="FF000000"/>
      <name val="Segoe UI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name val="Calibri"/>
      <family val="2"/>
    </font>
    <font>
      <b/>
      <sz val="11"/>
      <color rgb="FFFF505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39">
    <xf numFmtId="0" fontId="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26" fillId="0" borderId="0"/>
    <xf numFmtId="0" fontId="26" fillId="0" borderId="0"/>
    <xf numFmtId="0" fontId="26" fillId="0" borderId="0"/>
    <xf numFmtId="0" fontId="13" fillId="17" borderId="2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166" fontId="2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6" fillId="0" borderId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4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33" fillId="0" borderId="0"/>
    <xf numFmtId="0" fontId="6" fillId="0" borderId="0"/>
    <xf numFmtId="0" fontId="6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9" fillId="23" borderId="4" applyNumberFormat="0" applyFont="0" applyAlignment="0" applyProtection="0"/>
    <xf numFmtId="0" fontId="9" fillId="23" borderId="4" applyNumberFormat="0" applyFont="0" applyAlignment="0" applyProtection="0"/>
    <xf numFmtId="0" fontId="9" fillId="23" borderId="4" applyNumberFormat="0" applyFont="0" applyAlignment="0" applyProtection="0"/>
    <xf numFmtId="0" fontId="9" fillId="23" borderId="4" applyNumberFormat="0" applyFont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6" fillId="0" borderId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164" fontId="3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5" fillId="0" borderId="0"/>
    <xf numFmtId="0" fontId="4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16" borderId="20" applyNumberFormat="0" applyAlignment="0" applyProtection="0"/>
    <xf numFmtId="0" fontId="12" fillId="16" borderId="20" applyNumberFormat="0" applyAlignment="0" applyProtection="0"/>
    <xf numFmtId="0" fontId="12" fillId="16" borderId="20" applyNumberFormat="0" applyAlignment="0" applyProtection="0"/>
    <xf numFmtId="0" fontId="12" fillId="16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ill="0" applyBorder="0" applyAlignment="0" applyProtection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23" borderId="21" applyNumberFormat="0" applyFont="0" applyAlignment="0" applyProtection="0"/>
    <xf numFmtId="0" fontId="9" fillId="23" borderId="21" applyNumberFormat="0" applyFont="0" applyAlignment="0" applyProtection="0"/>
    <xf numFmtId="0" fontId="9" fillId="23" borderId="21" applyNumberFormat="0" applyFont="0" applyAlignment="0" applyProtection="0"/>
    <xf numFmtId="0" fontId="9" fillId="23" borderId="21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16" borderId="22" applyNumberFormat="0" applyAlignment="0" applyProtection="0"/>
    <xf numFmtId="0" fontId="18" fillId="16" borderId="22" applyNumberFormat="0" applyAlignment="0" applyProtection="0"/>
    <xf numFmtId="0" fontId="18" fillId="16" borderId="22" applyNumberFormat="0" applyAlignment="0" applyProtection="0"/>
    <xf numFmtId="0" fontId="18" fillId="16" borderId="2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5" fillId="0" borderId="23" applyNumberFormat="0" applyFill="0" applyAlignment="0" applyProtection="0"/>
    <xf numFmtId="0" fontId="25" fillId="0" borderId="23" applyNumberFormat="0" applyFill="0" applyAlignment="0" applyProtection="0"/>
    <xf numFmtId="0" fontId="25" fillId="0" borderId="23" applyNumberFormat="0" applyFill="0" applyAlignment="0" applyProtection="0"/>
    <xf numFmtId="0" fontId="25" fillId="0" borderId="23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0" fontId="12" fillId="16" borderId="20" applyNumberFormat="0" applyAlignment="0" applyProtection="0"/>
    <xf numFmtId="0" fontId="12" fillId="16" borderId="20" applyNumberFormat="0" applyAlignment="0" applyProtection="0"/>
    <xf numFmtId="0" fontId="12" fillId="16" borderId="20" applyNumberFormat="0" applyAlignment="0" applyProtection="0"/>
    <xf numFmtId="0" fontId="12" fillId="16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0" fontId="15" fillId="7" borderId="20" applyNumberFormat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ill="0" applyBorder="0" applyAlignment="0" applyProtection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16" borderId="22" applyNumberFormat="0" applyAlignment="0" applyProtection="0"/>
    <xf numFmtId="0" fontId="18" fillId="16" borderId="22" applyNumberFormat="0" applyAlignment="0" applyProtection="0"/>
    <xf numFmtId="0" fontId="18" fillId="16" borderId="22" applyNumberFormat="0" applyAlignment="0" applyProtection="0"/>
    <xf numFmtId="0" fontId="18" fillId="16" borderId="2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5" fillId="0" borderId="23" applyNumberFormat="0" applyFill="0" applyAlignment="0" applyProtection="0"/>
    <xf numFmtId="0" fontId="25" fillId="0" borderId="23" applyNumberFormat="0" applyFill="0" applyAlignment="0" applyProtection="0"/>
    <xf numFmtId="0" fontId="25" fillId="0" borderId="23" applyNumberFormat="0" applyFill="0" applyAlignment="0" applyProtection="0"/>
    <xf numFmtId="0" fontId="25" fillId="0" borderId="23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66">
    <xf numFmtId="0" fontId="0" fillId="0" borderId="0" xfId="0"/>
    <xf numFmtId="0" fontId="38" fillId="0" borderId="0" xfId="156" applyFont="1" applyAlignment="1" applyProtection="1">
      <alignment vertical="center"/>
      <protection locked="0"/>
    </xf>
    <xf numFmtId="0" fontId="38" fillId="0" borderId="0" xfId="156" applyFont="1" applyAlignment="1" applyProtection="1">
      <alignment vertical="center"/>
    </xf>
    <xf numFmtId="0" fontId="38" fillId="27" borderId="0" xfId="156" applyFont="1" applyFill="1" applyAlignment="1" applyProtection="1">
      <alignment vertical="center"/>
    </xf>
    <xf numFmtId="0" fontId="38" fillId="24" borderId="0" xfId="156" applyFont="1" applyFill="1" applyBorder="1" applyAlignment="1" applyProtection="1">
      <alignment horizontal="right" vertical="center"/>
    </xf>
    <xf numFmtId="0" fontId="38" fillId="0" borderId="0" xfId="156" applyFont="1" applyFill="1" applyAlignment="1" applyProtection="1">
      <alignment vertical="center"/>
      <protection locked="0"/>
    </xf>
    <xf numFmtId="0" fontId="38" fillId="0" borderId="0" xfId="156" applyFont="1" applyFill="1" applyAlignment="1" applyProtection="1">
      <alignment vertical="center"/>
    </xf>
    <xf numFmtId="0" fontId="38" fillId="0" borderId="0" xfId="156" applyFont="1" applyFill="1" applyAlignment="1" applyProtection="1">
      <alignment horizontal="left" vertical="center"/>
      <protection locked="0"/>
    </xf>
    <xf numFmtId="0" fontId="38" fillId="24" borderId="0" xfId="156" applyFont="1" applyFill="1" applyBorder="1" applyAlignment="1" applyProtection="1">
      <alignment horizontal="left" vertical="center"/>
    </xf>
    <xf numFmtId="4" fontId="38" fillId="24" borderId="0" xfId="156" applyNumberFormat="1" applyFont="1" applyFill="1" applyBorder="1" applyAlignment="1" applyProtection="1">
      <alignment horizontal="right" vertical="center"/>
    </xf>
    <xf numFmtId="0" fontId="38" fillId="24" borderId="0" xfId="156" applyFont="1" applyFill="1" applyAlignment="1" applyProtection="1">
      <alignment horizontal="left" vertical="center"/>
    </xf>
    <xf numFmtId="0" fontId="38" fillId="24" borderId="0" xfId="156" applyFont="1" applyFill="1" applyBorder="1" applyAlignment="1" applyProtection="1">
      <alignment horizontal="right" vertical="center" wrapText="1"/>
    </xf>
    <xf numFmtId="9" fontId="38" fillId="24" borderId="0" xfId="179" applyFont="1" applyFill="1" applyBorder="1" applyAlignment="1" applyProtection="1">
      <alignment horizontal="right" vertical="center"/>
    </xf>
    <xf numFmtId="0" fontId="38" fillId="24" borderId="0" xfId="156" applyFont="1" applyFill="1" applyAlignment="1" applyProtection="1">
      <alignment vertical="center"/>
    </xf>
    <xf numFmtId="0" fontId="36" fillId="24" borderId="0" xfId="169" applyFont="1" applyFill="1" applyBorder="1" applyAlignment="1" applyProtection="1">
      <alignment horizontal="left" vertical="center" wrapText="1"/>
    </xf>
    <xf numFmtId="4" fontId="36" fillId="24" borderId="0" xfId="169" applyNumberFormat="1" applyFont="1" applyFill="1" applyBorder="1" applyAlignment="1" applyProtection="1">
      <alignment horizontal="right" vertical="center" wrapText="1"/>
    </xf>
    <xf numFmtId="0" fontId="36" fillId="0" borderId="0" xfId="156" applyFont="1" applyAlignment="1" applyProtection="1">
      <alignment vertical="center"/>
      <protection locked="0"/>
    </xf>
    <xf numFmtId="0" fontId="36" fillId="0" borderId="0" xfId="156" applyFont="1" applyAlignment="1" applyProtection="1">
      <alignment vertical="center"/>
    </xf>
    <xf numFmtId="0" fontId="37" fillId="24" borderId="10" xfId="156" applyFont="1" applyFill="1" applyBorder="1" applyAlignment="1" applyProtection="1">
      <alignment vertical="center" wrapText="1"/>
    </xf>
    <xf numFmtId="167" fontId="40" fillId="24" borderId="10" xfId="156" applyNumberFormat="1" applyFont="1" applyFill="1" applyBorder="1" applyAlignment="1" applyProtection="1">
      <alignment horizontal="right" vertical="center"/>
    </xf>
    <xf numFmtId="10" fontId="37" fillId="24" borderId="10" xfId="179" applyNumberFormat="1" applyFont="1" applyFill="1" applyBorder="1" applyAlignment="1" applyProtection="1">
      <alignment vertical="center"/>
    </xf>
    <xf numFmtId="0" fontId="38" fillId="24" borderId="0" xfId="156" applyFont="1" applyFill="1" applyBorder="1" applyAlignment="1" applyProtection="1">
      <alignment vertical="center" wrapText="1"/>
    </xf>
    <xf numFmtId="167" fontId="38" fillId="24" borderId="0" xfId="175" applyNumberFormat="1" applyFont="1" applyFill="1" applyBorder="1" applyAlignment="1" applyProtection="1">
      <alignment horizontal="right" vertical="center"/>
    </xf>
    <xf numFmtId="0" fontId="38" fillId="0" borderId="0" xfId="156" applyFont="1" applyAlignment="1" applyProtection="1">
      <alignment horizontal="left" vertical="center"/>
    </xf>
    <xf numFmtId="0" fontId="38" fillId="0" borderId="11" xfId="156" applyFont="1" applyFill="1" applyBorder="1" applyAlignment="1" applyProtection="1">
      <alignment vertical="center" wrapText="1"/>
    </xf>
    <xf numFmtId="167" fontId="38" fillId="0" borderId="11" xfId="179" applyNumberFormat="1" applyFont="1" applyFill="1" applyBorder="1" applyAlignment="1" applyProtection="1">
      <alignment horizontal="right" vertical="center"/>
    </xf>
    <xf numFmtId="167" fontId="38" fillId="0" borderId="0" xfId="179" applyNumberFormat="1" applyFont="1" applyFill="1" applyBorder="1" applyAlignment="1" applyProtection="1">
      <alignment horizontal="right" vertical="center"/>
    </xf>
    <xf numFmtId="0" fontId="37" fillId="0" borderId="0" xfId="156" applyFont="1" applyAlignment="1" applyProtection="1">
      <alignment vertical="center"/>
      <protection locked="0"/>
    </xf>
    <xf numFmtId="0" fontId="37" fillId="0" borderId="0" xfId="156" applyFont="1" applyAlignment="1" applyProtection="1">
      <alignment vertical="center"/>
    </xf>
    <xf numFmtId="167" fontId="38" fillId="0" borderId="11" xfId="175" applyNumberFormat="1" applyFont="1" applyFill="1" applyBorder="1" applyAlignment="1" applyProtection="1">
      <alignment horizontal="right" vertical="center"/>
    </xf>
    <xf numFmtId="0" fontId="38" fillId="0" borderId="0" xfId="156" applyFont="1" applyFill="1" applyBorder="1" applyAlignment="1" applyProtection="1">
      <alignment horizontal="left" vertical="center"/>
    </xf>
    <xf numFmtId="164" fontId="38" fillId="0" borderId="0" xfId="241" applyFont="1" applyFill="1" applyBorder="1" applyAlignment="1" applyProtection="1">
      <alignment vertical="center"/>
    </xf>
    <xf numFmtId="0" fontId="38" fillId="0" borderId="0" xfId="156" applyFont="1" applyFill="1" applyBorder="1" applyAlignment="1" applyProtection="1">
      <alignment horizontal="left" vertical="center" wrapText="1"/>
    </xf>
    <xf numFmtId="0" fontId="38" fillId="24" borderId="0" xfId="156" applyFont="1" applyFill="1" applyAlignment="1" applyProtection="1">
      <alignment vertical="center"/>
      <protection locked="0"/>
    </xf>
    <xf numFmtId="0" fontId="42" fillId="0" borderId="0" xfId="156" applyFont="1" applyFill="1" applyBorder="1" applyAlignment="1" applyProtection="1">
      <alignment horizontal="left" vertical="center" wrapText="1"/>
    </xf>
    <xf numFmtId="164" fontId="42" fillId="0" borderId="0" xfId="241" applyFont="1" applyFill="1" applyBorder="1" applyAlignment="1" applyProtection="1">
      <alignment vertical="center"/>
    </xf>
    <xf numFmtId="0" fontId="42" fillId="0" borderId="0" xfId="156" applyFont="1" applyAlignment="1" applyProtection="1">
      <alignment vertical="center"/>
      <protection locked="0"/>
    </xf>
    <xf numFmtId="0" fontId="42" fillId="0" borderId="0" xfId="156" applyFont="1" applyAlignment="1" applyProtection="1">
      <alignment vertical="center"/>
    </xf>
    <xf numFmtId="0" fontId="38" fillId="0" borderId="11" xfId="156" applyFont="1" applyFill="1" applyBorder="1" applyAlignment="1" applyProtection="1">
      <alignment horizontal="left" vertical="center" wrapText="1"/>
    </xf>
    <xf numFmtId="2" fontId="38" fillId="0" borderId="12" xfId="156" applyNumberFormat="1" applyFont="1" applyFill="1" applyBorder="1" applyAlignment="1" applyProtection="1">
      <alignment horizontal="left" vertical="center" wrapText="1"/>
    </xf>
    <xf numFmtId="10" fontId="38" fillId="0" borderId="12" xfId="175" applyNumberFormat="1" applyFont="1" applyFill="1" applyBorder="1" applyAlignment="1" applyProtection="1">
      <alignment horizontal="center" vertical="center"/>
    </xf>
    <xf numFmtId="0" fontId="37" fillId="0" borderId="11" xfId="156" applyFont="1" applyFill="1" applyBorder="1" applyAlignment="1" applyProtection="1">
      <alignment horizontal="left" vertical="center" wrapText="1"/>
    </xf>
    <xf numFmtId="167" fontId="37" fillId="0" borderId="11" xfId="156" applyNumberFormat="1" applyFont="1" applyFill="1" applyBorder="1" applyAlignment="1" applyProtection="1">
      <alignment horizontal="right" vertical="center"/>
    </xf>
    <xf numFmtId="2" fontId="37" fillId="0" borderId="11" xfId="188" applyNumberFormat="1" applyFont="1" applyFill="1" applyBorder="1" applyAlignment="1" applyProtection="1">
      <alignment vertical="center"/>
    </xf>
    <xf numFmtId="10" fontId="38" fillId="0" borderId="11" xfId="156" applyNumberFormat="1" applyFont="1" applyFill="1" applyBorder="1" applyAlignment="1" applyProtection="1">
      <alignment horizontal="center" vertical="center" wrapText="1"/>
    </xf>
    <xf numFmtId="10" fontId="38" fillId="0" borderId="0" xfId="156" applyNumberFormat="1" applyFont="1" applyFill="1" applyBorder="1" applyAlignment="1" applyProtection="1">
      <alignment horizontal="center" vertical="center" wrapText="1"/>
    </xf>
    <xf numFmtId="0" fontId="38" fillId="0" borderId="12" xfId="156" applyFont="1" applyFill="1" applyBorder="1" applyAlignment="1" applyProtection="1">
      <alignment horizontal="left" vertical="center" wrapText="1"/>
    </xf>
    <xf numFmtId="10" fontId="38" fillId="0" borderId="12" xfId="156" applyNumberFormat="1" applyFont="1" applyFill="1" applyBorder="1" applyAlignment="1" applyProtection="1">
      <alignment horizontal="center" vertical="center" wrapText="1"/>
    </xf>
    <xf numFmtId="4" fontId="38" fillId="0" borderId="0" xfId="156" applyNumberFormat="1" applyFont="1" applyAlignment="1" applyProtection="1">
      <alignment vertical="center"/>
    </xf>
    <xf numFmtId="43" fontId="4" fillId="0" borderId="0" xfId="156" applyNumberFormat="1" applyFont="1" applyAlignment="1" applyProtection="1">
      <alignment vertical="center"/>
      <protection locked="0"/>
    </xf>
    <xf numFmtId="0" fontId="4" fillId="0" borderId="0" xfId="156" applyFont="1" applyAlignment="1" applyProtection="1">
      <alignment vertical="center"/>
      <protection locked="0"/>
    </xf>
    <xf numFmtId="0" fontId="4" fillId="0" borderId="0" xfId="156" applyFont="1" applyAlignment="1" applyProtection="1">
      <alignment vertical="center"/>
    </xf>
    <xf numFmtId="0" fontId="37" fillId="0" borderId="16" xfId="156" applyFont="1" applyFill="1" applyBorder="1" applyAlignment="1" applyProtection="1">
      <alignment horizontal="left" vertical="center" wrapText="1"/>
    </xf>
    <xf numFmtId="0" fontId="36" fillId="0" borderId="0" xfId="156" applyFont="1" applyFill="1" applyAlignment="1" applyProtection="1">
      <alignment vertical="center"/>
      <protection locked="0"/>
    </xf>
    <xf numFmtId="0" fontId="36" fillId="0" borderId="0" xfId="156" applyFont="1" applyFill="1" applyAlignment="1" applyProtection="1">
      <alignment vertical="center"/>
    </xf>
    <xf numFmtId="4" fontId="37" fillId="24" borderId="0" xfId="243" applyNumberFormat="1" applyFont="1" applyFill="1" applyBorder="1" applyAlignment="1" applyProtection="1">
      <alignment horizontal="right" vertical="center"/>
    </xf>
    <xf numFmtId="4" fontId="37" fillId="24" borderId="0" xfId="243" applyNumberFormat="1" applyFont="1" applyFill="1" applyAlignment="1" applyProtection="1">
      <alignment horizontal="right" vertical="center"/>
    </xf>
    <xf numFmtId="4" fontId="37" fillId="24" borderId="10" xfId="156" applyNumberFormat="1" applyFont="1" applyFill="1" applyBorder="1" applyAlignment="1" applyProtection="1">
      <alignment horizontal="right" vertical="center"/>
    </xf>
    <xf numFmtId="4" fontId="38" fillId="24" borderId="0" xfId="241" applyNumberFormat="1" applyFont="1" applyFill="1" applyBorder="1" applyAlignment="1" applyProtection="1">
      <alignment horizontal="right" vertical="center"/>
    </xf>
    <xf numFmtId="4" fontId="37" fillId="0" borderId="16" xfId="156" applyNumberFormat="1" applyFont="1" applyFill="1" applyBorder="1" applyAlignment="1" applyProtection="1">
      <alignment horizontal="right" vertical="center"/>
    </xf>
    <xf numFmtId="167" fontId="38" fillId="0" borderId="0" xfId="156" applyNumberFormat="1" applyFont="1" applyAlignment="1" applyProtection="1">
      <alignment vertical="center"/>
      <protection locked="0"/>
    </xf>
    <xf numFmtId="167" fontId="38" fillId="0" borderId="12" xfId="179" applyNumberFormat="1" applyFont="1" applyFill="1" applyBorder="1" applyAlignment="1" applyProtection="1">
      <alignment horizontal="right" vertical="center"/>
    </xf>
    <xf numFmtId="167" fontId="38" fillId="0" borderId="0" xfId="175" applyNumberFormat="1" applyFont="1" applyFill="1" applyBorder="1" applyAlignment="1" applyProtection="1">
      <alignment horizontal="right" vertical="center"/>
    </xf>
    <xf numFmtId="167" fontId="38" fillId="24" borderId="0" xfId="175" quotePrefix="1" applyNumberFormat="1" applyFont="1" applyFill="1" applyBorder="1" applyAlignment="1" applyProtection="1">
      <alignment horizontal="right" vertical="center"/>
    </xf>
    <xf numFmtId="167" fontId="38" fillId="24" borderId="18" xfId="179" quotePrefix="1" applyNumberFormat="1" applyFont="1" applyFill="1" applyBorder="1" applyAlignment="1" applyProtection="1">
      <alignment horizontal="right" vertical="center"/>
    </xf>
    <xf numFmtId="167" fontId="38" fillId="24" borderId="0" xfId="179" quotePrefix="1" applyNumberFormat="1" applyFont="1" applyFill="1" applyBorder="1" applyAlignment="1" applyProtection="1">
      <alignment horizontal="right" vertical="center"/>
    </xf>
    <xf numFmtId="167" fontId="38" fillId="0" borderId="0" xfId="179" quotePrefix="1" applyNumberFormat="1" applyFont="1" applyFill="1" applyBorder="1" applyAlignment="1" applyProtection="1">
      <alignment horizontal="right" vertical="center"/>
    </xf>
    <xf numFmtId="167" fontId="38" fillId="0" borderId="18" xfId="175" quotePrefix="1" applyNumberFormat="1" applyFont="1" applyFill="1" applyBorder="1" applyAlignment="1" applyProtection="1">
      <alignment horizontal="right" vertical="center"/>
    </xf>
    <xf numFmtId="167" fontId="38" fillId="0" borderId="0" xfId="175" quotePrefix="1" applyNumberFormat="1" applyFont="1" applyFill="1" applyBorder="1" applyAlignment="1" applyProtection="1">
      <alignment horizontal="right" vertical="center"/>
    </xf>
    <xf numFmtId="167" fontId="41" fillId="0" borderId="0" xfId="175" quotePrefix="1" applyNumberFormat="1" applyFont="1" applyFill="1" applyBorder="1" applyAlignment="1" applyProtection="1">
      <alignment horizontal="right" vertical="center"/>
    </xf>
    <xf numFmtId="167" fontId="38" fillId="0" borderId="0" xfId="244" quotePrefix="1" applyNumberFormat="1" applyFont="1" applyFill="1" applyBorder="1" applyAlignment="1" applyProtection="1">
      <alignment horizontal="right" vertical="center"/>
    </xf>
    <xf numFmtId="167" fontId="38" fillId="0" borderId="19" xfId="175" quotePrefix="1" applyNumberFormat="1" applyFont="1" applyFill="1" applyBorder="1" applyAlignment="1" applyProtection="1">
      <alignment horizontal="right" vertical="center"/>
    </xf>
    <xf numFmtId="167" fontId="41" fillId="24" borderId="18" xfId="175" quotePrefix="1" applyNumberFormat="1" applyFont="1" applyFill="1" applyBorder="1" applyAlignment="1" applyProtection="1">
      <alignment horizontal="right" vertical="center"/>
    </xf>
    <xf numFmtId="167" fontId="41" fillId="24" borderId="0" xfId="175" quotePrefix="1" applyNumberFormat="1" applyFont="1" applyFill="1" applyBorder="1" applyAlignment="1" applyProtection="1">
      <alignment horizontal="right" vertical="center"/>
    </xf>
    <xf numFmtId="167" fontId="38" fillId="24" borderId="12" xfId="175" quotePrefix="1" applyNumberFormat="1" applyFont="1" applyFill="1" applyBorder="1" applyAlignment="1" applyProtection="1">
      <alignment horizontal="right" vertical="center"/>
    </xf>
    <xf numFmtId="4" fontId="38" fillId="24" borderId="0" xfId="244" applyNumberFormat="1" applyFont="1" applyFill="1" applyBorder="1" applyAlignment="1" applyProtection="1">
      <alignment horizontal="right" vertical="center"/>
    </xf>
    <xf numFmtId="4" fontId="37" fillId="24" borderId="19" xfId="244" applyNumberFormat="1" applyFont="1" applyFill="1" applyBorder="1" applyAlignment="1" applyProtection="1">
      <alignment horizontal="right" vertical="center"/>
    </xf>
    <xf numFmtId="4" fontId="38" fillId="0" borderId="0" xfId="244" applyNumberFormat="1" applyFont="1" applyFill="1" applyBorder="1" applyAlignment="1" applyProtection="1">
      <alignment horizontal="right" vertical="center"/>
    </xf>
    <xf numFmtId="4" fontId="38" fillId="0" borderId="19" xfId="244" applyNumberFormat="1" applyFont="1" applyFill="1" applyBorder="1" applyAlignment="1" applyProtection="1">
      <alignment horizontal="right" vertical="center"/>
    </xf>
    <xf numFmtId="4" fontId="38" fillId="24" borderId="18" xfId="244" applyNumberFormat="1" applyFont="1" applyFill="1" applyBorder="1" applyAlignment="1" applyProtection="1">
      <alignment horizontal="right" vertical="center"/>
    </xf>
    <xf numFmtId="4" fontId="38" fillId="24" borderId="12" xfId="244" applyNumberFormat="1" applyFont="1" applyFill="1" applyBorder="1" applyAlignment="1" applyProtection="1">
      <alignment horizontal="right" vertical="center"/>
    </xf>
    <xf numFmtId="4" fontId="37" fillId="0" borderId="18" xfId="188" applyNumberFormat="1" applyFont="1" applyFill="1" applyBorder="1" applyAlignment="1" applyProtection="1">
      <alignment horizontal="right" vertical="center"/>
    </xf>
    <xf numFmtId="0" fontId="37" fillId="26" borderId="19" xfId="244" applyFont="1" applyFill="1" applyBorder="1" applyAlignment="1" applyProtection="1">
      <alignment horizontal="left" vertical="center" wrapText="1"/>
    </xf>
    <xf numFmtId="0" fontId="37" fillId="26" borderId="19" xfId="244" applyFont="1" applyFill="1" applyBorder="1" applyAlignment="1" applyProtection="1">
      <alignment horizontal="center" vertical="center" wrapText="1"/>
    </xf>
    <xf numFmtId="0" fontId="38" fillId="0" borderId="0" xfId="244" applyFont="1" applyAlignment="1" applyProtection="1">
      <alignment vertical="center"/>
    </xf>
    <xf numFmtId="167" fontId="37" fillId="26" borderId="19" xfId="244" quotePrefix="1" applyNumberFormat="1" applyFont="1" applyFill="1" applyBorder="1" applyAlignment="1" applyProtection="1">
      <alignment horizontal="center" vertical="center" wrapText="1"/>
    </xf>
    <xf numFmtId="0" fontId="38" fillId="0" borderId="0" xfId="156" applyFont="1" applyFill="1" applyBorder="1" applyAlignment="1" applyProtection="1">
      <alignment vertical="center" wrapText="1"/>
    </xf>
    <xf numFmtId="0" fontId="38" fillId="0" borderId="12" xfId="156" applyFont="1" applyFill="1" applyBorder="1" applyAlignment="1" applyProtection="1">
      <alignment vertical="center" wrapText="1"/>
    </xf>
    <xf numFmtId="0" fontId="2" fillId="0" borderId="0" xfId="156" applyFont="1" applyFill="1" applyBorder="1" applyAlignment="1" applyProtection="1">
      <alignment horizontal="left" vertical="center" wrapText="1"/>
    </xf>
    <xf numFmtId="0" fontId="37" fillId="24" borderId="0" xfId="156" applyFont="1" applyFill="1" applyBorder="1" applyAlignment="1" applyProtection="1">
      <alignment horizontal="right" vertical="center"/>
      <protection locked="0"/>
    </xf>
    <xf numFmtId="0" fontId="37" fillId="24" borderId="0" xfId="156" applyFont="1" applyFill="1" applyBorder="1" applyAlignment="1" applyProtection="1">
      <alignment horizontal="left" vertical="center"/>
      <protection locked="0"/>
    </xf>
    <xf numFmtId="0" fontId="37" fillId="24" borderId="0" xfId="156" applyFont="1" applyFill="1" applyBorder="1" applyAlignment="1" applyProtection="1">
      <alignment vertical="center"/>
      <protection locked="0"/>
    </xf>
    <xf numFmtId="0" fontId="38" fillId="24" borderId="12" xfId="156" applyFont="1" applyFill="1" applyBorder="1" applyAlignment="1" applyProtection="1">
      <alignment horizontal="right" vertical="center" wrapText="1"/>
    </xf>
    <xf numFmtId="0" fontId="37" fillId="24" borderId="12" xfId="156" applyFont="1" applyFill="1" applyBorder="1" applyAlignment="1" applyProtection="1">
      <alignment vertical="center"/>
      <protection locked="0"/>
    </xf>
    <xf numFmtId="9" fontId="38" fillId="24" borderId="0" xfId="179" applyFont="1" applyFill="1" applyBorder="1" applyAlignment="1" applyProtection="1">
      <alignment horizontal="right" vertical="center"/>
      <protection locked="0"/>
    </xf>
    <xf numFmtId="4" fontId="39" fillId="24" borderId="0" xfId="243" applyNumberFormat="1" applyFont="1" applyFill="1" applyBorder="1" applyAlignment="1" applyProtection="1">
      <alignment horizontal="right" vertical="center"/>
    </xf>
    <xf numFmtId="0" fontId="37" fillId="24" borderId="0" xfId="156" applyFont="1" applyFill="1" applyAlignment="1" applyProtection="1">
      <alignment horizontal="center" vertical="center"/>
      <protection locked="0"/>
    </xf>
    <xf numFmtId="4" fontId="42" fillId="24" borderId="0" xfId="241" applyNumberFormat="1" applyFont="1" applyFill="1" applyBorder="1" applyAlignment="1" applyProtection="1">
      <alignment horizontal="right" vertical="center"/>
      <protection locked="0"/>
    </xf>
    <xf numFmtId="4" fontId="37" fillId="25" borderId="10" xfId="156" applyNumberFormat="1" applyFont="1" applyFill="1" applyBorder="1" applyAlignment="1" applyProtection="1">
      <alignment horizontal="right" vertical="center"/>
    </xf>
    <xf numFmtId="4" fontId="37" fillId="25" borderId="10" xfId="243" applyNumberFormat="1" applyFont="1" applyFill="1" applyBorder="1" applyAlignment="1" applyProtection="1">
      <alignment horizontal="right" vertical="center"/>
    </xf>
    <xf numFmtId="0" fontId="37" fillId="25" borderId="10" xfId="156" applyFont="1" applyFill="1" applyBorder="1" applyAlignment="1" applyProtection="1">
      <alignment vertical="center" wrapText="1"/>
    </xf>
    <xf numFmtId="0" fontId="37" fillId="25" borderId="10" xfId="156" applyFont="1" applyFill="1" applyBorder="1" applyAlignment="1" applyProtection="1">
      <alignment horizontal="left" vertical="center" wrapText="1"/>
    </xf>
    <xf numFmtId="0" fontId="37" fillId="25" borderId="10" xfId="156" applyFont="1" applyFill="1" applyBorder="1" applyAlignment="1" applyProtection="1">
      <alignment vertical="center"/>
    </xf>
    <xf numFmtId="0" fontId="38" fillId="25" borderId="10" xfId="156" applyFont="1" applyFill="1" applyBorder="1" applyAlignment="1" applyProtection="1">
      <alignment vertical="center"/>
    </xf>
    <xf numFmtId="167" fontId="37" fillId="25" borderId="19" xfId="244" quotePrefix="1" applyNumberFormat="1" applyFont="1" applyFill="1" applyBorder="1" applyAlignment="1" applyProtection="1">
      <alignment horizontal="right" vertical="center"/>
    </xf>
    <xf numFmtId="4" fontId="37" fillId="25" borderId="19" xfId="244" applyNumberFormat="1" applyFont="1" applyFill="1" applyBorder="1" applyAlignment="1" applyProtection="1">
      <alignment horizontal="right" vertical="center"/>
    </xf>
    <xf numFmtId="167" fontId="37" fillId="25" borderId="10" xfId="156" applyNumberFormat="1" applyFont="1" applyFill="1" applyBorder="1" applyAlignment="1" applyProtection="1">
      <alignment horizontal="right" vertical="center"/>
    </xf>
    <xf numFmtId="167" fontId="37" fillId="25" borderId="19" xfId="174" quotePrefix="1" applyNumberFormat="1" applyFont="1" applyFill="1" applyBorder="1" applyAlignment="1" applyProtection="1">
      <alignment horizontal="right" vertical="center"/>
    </xf>
    <xf numFmtId="167" fontId="37" fillId="25" borderId="10" xfId="175" applyNumberFormat="1" applyFont="1" applyFill="1" applyBorder="1" applyAlignment="1" applyProtection="1">
      <alignment horizontal="right" vertical="center"/>
    </xf>
    <xf numFmtId="167" fontId="37" fillId="25" borderId="19" xfId="175" quotePrefix="1" applyNumberFormat="1" applyFont="1" applyFill="1" applyBorder="1" applyAlignment="1" applyProtection="1">
      <alignment horizontal="right" vertical="center"/>
    </xf>
    <xf numFmtId="0" fontId="37" fillId="25" borderId="0" xfId="156" applyFont="1" applyFill="1" applyBorder="1" applyAlignment="1" applyProtection="1">
      <alignment horizontal="left" vertical="center" wrapText="1"/>
    </xf>
    <xf numFmtId="167" fontId="38" fillId="25" borderId="0" xfId="156" applyNumberFormat="1" applyFont="1" applyFill="1" applyBorder="1" applyAlignment="1" applyProtection="1">
      <alignment horizontal="right" vertical="center"/>
    </xf>
    <xf numFmtId="4" fontId="38" fillId="25" borderId="0" xfId="156" applyNumberFormat="1" applyFont="1" applyFill="1" applyBorder="1" applyAlignment="1" applyProtection="1">
      <alignment horizontal="right" vertical="center"/>
    </xf>
    <xf numFmtId="167" fontId="40" fillId="25" borderId="10" xfId="156" applyNumberFormat="1" applyFont="1" applyFill="1" applyBorder="1" applyAlignment="1" applyProtection="1">
      <alignment horizontal="right" vertical="center"/>
    </xf>
    <xf numFmtId="167" fontId="37" fillId="25" borderId="19" xfId="179" quotePrefix="1" applyNumberFormat="1" applyFont="1" applyFill="1" applyBorder="1" applyAlignment="1" applyProtection="1">
      <alignment horizontal="right" vertical="center"/>
    </xf>
    <xf numFmtId="164" fontId="37" fillId="25" borderId="10" xfId="241" applyFont="1" applyFill="1" applyBorder="1" applyAlignment="1" applyProtection="1">
      <alignment vertical="center"/>
    </xf>
    <xf numFmtId="4" fontId="37" fillId="25" borderId="10" xfId="241" applyNumberFormat="1" applyFont="1" applyFill="1" applyBorder="1" applyAlignment="1" applyProtection="1">
      <alignment horizontal="right" vertical="center"/>
    </xf>
    <xf numFmtId="0" fontId="37" fillId="25" borderId="10" xfId="156" applyFont="1" applyFill="1" applyBorder="1" applyAlignment="1" applyProtection="1">
      <alignment horizontal="left" vertical="center"/>
    </xf>
    <xf numFmtId="0" fontId="38" fillId="25" borderId="10" xfId="156" applyFont="1" applyFill="1" applyBorder="1" applyAlignment="1" applyProtection="1">
      <alignment horizontal="left" vertical="center" wrapText="1"/>
    </xf>
    <xf numFmtId="4" fontId="37" fillId="25" borderId="19" xfId="241" applyNumberFormat="1" applyFont="1" applyFill="1" applyBorder="1" applyAlignment="1" applyProtection="1">
      <alignment horizontal="right" vertical="center"/>
    </xf>
    <xf numFmtId="49" fontId="37" fillId="25" borderId="10" xfId="156" applyNumberFormat="1" applyFont="1" applyFill="1" applyBorder="1" applyAlignment="1" applyProtection="1">
      <alignment vertical="center"/>
    </xf>
    <xf numFmtId="0" fontId="37" fillId="25" borderId="16" xfId="156" applyFont="1" applyFill="1" applyBorder="1" applyAlignment="1" applyProtection="1">
      <alignment horizontal="left" vertical="center" wrapText="1"/>
    </xf>
    <xf numFmtId="4" fontId="37" fillId="25" borderId="16" xfId="156" applyNumberFormat="1" applyFont="1" applyFill="1" applyBorder="1" applyAlignment="1" applyProtection="1">
      <alignment horizontal="right" vertical="center"/>
    </xf>
    <xf numFmtId="0" fontId="37" fillId="25" borderId="11" xfId="156" applyFont="1" applyFill="1" applyBorder="1" applyAlignment="1" applyProtection="1">
      <alignment vertical="center"/>
    </xf>
    <xf numFmtId="4" fontId="37" fillId="25" borderId="11" xfId="156" applyNumberFormat="1" applyFont="1" applyFill="1" applyBorder="1" applyAlignment="1" applyProtection="1">
      <alignment horizontal="right" vertical="center"/>
    </xf>
    <xf numFmtId="10" fontId="37" fillId="25" borderId="19" xfId="188" quotePrefix="1" applyNumberFormat="1" applyFont="1" applyFill="1" applyBorder="1" applyAlignment="1" applyProtection="1">
      <alignment vertical="center"/>
    </xf>
    <xf numFmtId="4" fontId="37" fillId="25" borderId="19" xfId="188" applyNumberFormat="1" applyFont="1" applyFill="1" applyBorder="1" applyAlignment="1" applyProtection="1">
      <alignment horizontal="right" vertical="center"/>
    </xf>
    <xf numFmtId="4" fontId="37" fillId="25" borderId="18" xfId="244" applyNumberFormat="1" applyFont="1" applyFill="1" applyBorder="1" applyAlignment="1" applyProtection="1">
      <alignment horizontal="right" vertical="center"/>
    </xf>
    <xf numFmtId="10" fontId="37" fillId="25" borderId="19" xfId="188" quotePrefix="1" applyNumberFormat="1" applyFont="1" applyFill="1" applyBorder="1" applyAlignment="1" applyProtection="1">
      <alignment horizontal="right" vertical="center"/>
    </xf>
    <xf numFmtId="4" fontId="37" fillId="25" borderId="10" xfId="156" applyNumberFormat="1" applyFont="1" applyFill="1" applyBorder="1" applyAlignment="1" applyProtection="1">
      <alignment vertical="center"/>
    </xf>
    <xf numFmtId="4" fontId="43" fillId="0" borderId="0" xfId="0" applyNumberFormat="1" applyFont="1"/>
    <xf numFmtId="4" fontId="44" fillId="24" borderId="0" xfId="243" applyNumberFormat="1" applyFont="1" applyFill="1" applyBorder="1" applyAlignment="1" applyProtection="1">
      <alignment horizontal="right" vertical="center"/>
    </xf>
    <xf numFmtId="0" fontId="38" fillId="0" borderId="0" xfId="156" applyFont="1" applyFill="1" applyBorder="1" applyAlignment="1" applyProtection="1">
      <alignment vertical="center" wrapText="1"/>
    </xf>
    <xf numFmtId="0" fontId="38" fillId="24" borderId="12" xfId="156" applyFont="1" applyFill="1" applyBorder="1" applyAlignment="1" applyProtection="1">
      <alignment vertical="center" wrapText="1"/>
    </xf>
    <xf numFmtId="4" fontId="42" fillId="0" borderId="18" xfId="175" applyNumberFormat="1" applyFont="1" applyFill="1" applyBorder="1" applyAlignment="1" applyProtection="1">
      <alignment horizontal="right" vertical="center"/>
    </xf>
    <xf numFmtId="4" fontId="42" fillId="0" borderId="12" xfId="175" applyNumberFormat="1" applyFont="1" applyFill="1" applyBorder="1" applyAlignment="1" applyProtection="1">
      <alignment horizontal="right" vertical="center"/>
    </xf>
    <xf numFmtId="4" fontId="42" fillId="0" borderId="18" xfId="244" applyNumberFormat="1" applyFont="1" applyFill="1" applyBorder="1" applyAlignment="1" applyProtection="1">
      <alignment horizontal="right" vertical="center"/>
    </xf>
    <xf numFmtId="4" fontId="42" fillId="0" borderId="0" xfId="244" applyNumberFormat="1" applyFont="1" applyFill="1" applyBorder="1" applyAlignment="1" applyProtection="1">
      <alignment horizontal="right" vertical="center"/>
    </xf>
    <xf numFmtId="4" fontId="42" fillId="0" borderId="12" xfId="244" applyNumberFormat="1" applyFont="1" applyFill="1" applyBorder="1" applyAlignment="1" applyProtection="1">
      <alignment horizontal="right" vertical="center"/>
    </xf>
    <xf numFmtId="10" fontId="42" fillId="0" borderId="18" xfId="175" applyNumberFormat="1" applyFont="1" applyFill="1" applyBorder="1" applyAlignment="1" applyProtection="1">
      <alignment horizontal="right" vertical="center"/>
    </xf>
    <xf numFmtId="10" fontId="42" fillId="0" borderId="12" xfId="175" applyNumberFormat="1" applyFont="1" applyFill="1" applyBorder="1" applyAlignment="1" applyProtection="1">
      <alignment horizontal="right" vertical="center"/>
    </xf>
    <xf numFmtId="10" fontId="42" fillId="24" borderId="18" xfId="244" applyNumberFormat="1" applyFont="1" applyFill="1" applyBorder="1" applyAlignment="1" applyProtection="1">
      <alignment horizontal="right" vertical="center"/>
    </xf>
    <xf numFmtId="10" fontId="42" fillId="0" borderId="0" xfId="244" applyNumberFormat="1" applyFont="1" applyFill="1" applyBorder="1" applyAlignment="1" applyProtection="1">
      <alignment horizontal="right" vertical="center"/>
    </xf>
    <xf numFmtId="10" fontId="42" fillId="0" borderId="12" xfId="244" applyNumberFormat="1" applyFont="1" applyFill="1" applyBorder="1" applyAlignment="1" applyProtection="1">
      <alignment horizontal="right" vertical="center"/>
    </xf>
    <xf numFmtId="167" fontId="42" fillId="24" borderId="0" xfId="175" applyNumberFormat="1" applyFont="1" applyFill="1" applyBorder="1" applyAlignment="1" applyProtection="1">
      <alignment horizontal="right" vertical="center"/>
    </xf>
    <xf numFmtId="167" fontId="42" fillId="24" borderId="0" xfId="175" quotePrefix="1" applyNumberFormat="1" applyFont="1" applyFill="1" applyBorder="1" applyAlignment="1" applyProtection="1">
      <alignment horizontal="right" vertical="center"/>
    </xf>
    <xf numFmtId="4" fontId="1" fillId="24" borderId="0" xfId="241" applyNumberFormat="1" applyFont="1" applyFill="1" applyBorder="1" applyAlignment="1" applyProtection="1">
      <alignment horizontal="right" vertical="center"/>
      <protection locked="0"/>
    </xf>
    <xf numFmtId="0" fontId="38" fillId="0" borderId="0" xfId="156" applyFont="1" applyFill="1" applyBorder="1" applyAlignment="1" applyProtection="1">
      <alignment vertical="center" wrapText="1"/>
    </xf>
    <xf numFmtId="0" fontId="37" fillId="0" borderId="12" xfId="156" applyFont="1" applyFill="1" applyBorder="1" applyAlignment="1" applyProtection="1">
      <alignment horizontal="center" vertical="center"/>
    </xf>
    <xf numFmtId="0" fontId="37" fillId="25" borderId="10" xfId="156" applyFont="1" applyFill="1" applyBorder="1" applyAlignment="1" applyProtection="1">
      <alignment horizontal="center" vertical="center"/>
      <protection locked="0"/>
    </xf>
    <xf numFmtId="0" fontId="37" fillId="25" borderId="17" xfId="156" applyFont="1" applyFill="1" applyBorder="1" applyAlignment="1" applyProtection="1">
      <alignment vertical="center" wrapText="1"/>
    </xf>
    <xf numFmtId="0" fontId="37" fillId="25" borderId="15" xfId="156" applyFont="1" applyFill="1" applyBorder="1" applyAlignment="1" applyProtection="1">
      <alignment vertical="center"/>
    </xf>
    <xf numFmtId="0" fontId="38" fillId="24" borderId="12" xfId="156" applyFont="1" applyFill="1" applyBorder="1" applyAlignment="1" applyProtection="1">
      <alignment vertical="center" wrapText="1"/>
    </xf>
    <xf numFmtId="0" fontId="38" fillId="0" borderId="12" xfId="156" applyFont="1" applyFill="1" applyBorder="1" applyAlignment="1" applyProtection="1">
      <alignment vertical="center" wrapText="1"/>
    </xf>
    <xf numFmtId="0" fontId="38" fillId="0" borderId="15" xfId="156" applyFont="1" applyFill="1" applyBorder="1" applyAlignment="1" applyProtection="1">
      <alignment horizontal="left" vertical="center" wrapText="1"/>
    </xf>
    <xf numFmtId="0" fontId="38" fillId="24" borderId="14" xfId="156" applyFont="1" applyFill="1" applyBorder="1" applyAlignment="1" applyProtection="1">
      <alignment horizontal="justify" vertical="center" wrapText="1"/>
    </xf>
    <xf numFmtId="0" fontId="38" fillId="24" borderId="0" xfId="156" applyFont="1" applyFill="1" applyBorder="1" applyAlignment="1" applyProtection="1">
      <alignment horizontal="justify" vertical="center" wrapText="1"/>
    </xf>
    <xf numFmtId="0" fontId="38" fillId="24" borderId="12" xfId="156" applyFont="1" applyFill="1" applyBorder="1" applyAlignment="1" applyProtection="1">
      <alignment horizontal="left" vertical="center" wrapText="1"/>
    </xf>
    <xf numFmtId="0" fontId="38" fillId="24" borderId="13" xfId="156" applyFont="1" applyFill="1" applyBorder="1" applyAlignment="1" applyProtection="1">
      <alignment vertical="center" wrapText="1"/>
    </xf>
    <xf numFmtId="0" fontId="37" fillId="25" borderId="10" xfId="156" applyFont="1" applyFill="1" applyBorder="1" applyAlignment="1" applyProtection="1">
      <alignment vertical="center" wrapText="1"/>
    </xf>
    <xf numFmtId="0" fontId="37" fillId="25" borderId="10" xfId="156" applyFont="1" applyFill="1" applyBorder="1" applyAlignment="1" applyProtection="1">
      <alignment horizontal="left" vertical="center" wrapText="1"/>
    </xf>
    <xf numFmtId="0" fontId="37" fillId="25" borderId="13" xfId="156" applyFont="1" applyFill="1" applyBorder="1" applyAlignment="1" applyProtection="1">
      <alignment horizontal="left" vertical="center" wrapText="1"/>
    </xf>
    <xf numFmtId="0" fontId="37" fillId="24" borderId="16" xfId="156" applyFont="1" applyFill="1" applyBorder="1" applyAlignment="1" applyProtection="1">
      <alignment horizontal="right" vertical="center"/>
    </xf>
    <xf numFmtId="0" fontId="38" fillId="0" borderId="14" xfId="156" applyFont="1" applyFill="1" applyBorder="1" applyAlignment="1" applyProtection="1">
      <alignment horizontal="left" vertical="center"/>
    </xf>
    <xf numFmtId="0" fontId="37" fillId="25" borderId="17" xfId="156" applyFont="1" applyFill="1" applyBorder="1" applyAlignment="1" applyProtection="1">
      <alignment horizontal="left" vertical="center" wrapText="1"/>
    </xf>
    <xf numFmtId="0" fontId="38" fillId="24" borderId="0" xfId="156" applyFont="1" applyFill="1" applyBorder="1" applyAlignment="1" applyProtection="1">
      <alignment vertical="center" wrapText="1"/>
    </xf>
  </cellXfs>
  <cellStyles count="439">
    <cellStyle name="20% - Ênfase1 2" xfId="1"/>
    <cellStyle name="20% - Ênfase1 2 2" xfId="2"/>
    <cellStyle name="20% - Ênfase1 3" xfId="3"/>
    <cellStyle name="20% - Ênfase1 3 2" xfId="4"/>
    <cellStyle name="20% - Ênfase2 2" xfId="5"/>
    <cellStyle name="20% - Ênfase2 2 2" xfId="6"/>
    <cellStyle name="20% - Ênfase2 3" xfId="7"/>
    <cellStyle name="20% - Ênfase2 3 2" xfId="8"/>
    <cellStyle name="20% - Ênfase3 2" xfId="9"/>
    <cellStyle name="20% - Ênfase3 2 2" xfId="10"/>
    <cellStyle name="20% - Ênfase3 3" xfId="11"/>
    <cellStyle name="20% - Ênfase3 3 2" xfId="12"/>
    <cellStyle name="20% - Ênfase4 2" xfId="13"/>
    <cellStyle name="20% - Ênfase4 2 2" xfId="14"/>
    <cellStyle name="20% - Ênfase4 3" xfId="15"/>
    <cellStyle name="20% - Ênfase4 3 2" xfId="16"/>
    <cellStyle name="20% - Ênfase5 2" xfId="17"/>
    <cellStyle name="20% - Ênfase5 2 2" xfId="18"/>
    <cellStyle name="20% - Ênfase5 3" xfId="19"/>
    <cellStyle name="20% - Ênfase5 3 2" xfId="20"/>
    <cellStyle name="20% - Ênfase6 2" xfId="21"/>
    <cellStyle name="20% - Ênfase6 2 2" xfId="22"/>
    <cellStyle name="20% - Ênfase6 3" xfId="23"/>
    <cellStyle name="20% - Ênfase6 3 2" xfId="24"/>
    <cellStyle name="40% - Ênfase1 2" xfId="25"/>
    <cellStyle name="40% - Ênfase1 2 2" xfId="26"/>
    <cellStyle name="40% - Ênfase1 3" xfId="27"/>
    <cellStyle name="40% - Ênfase1 3 2" xfId="28"/>
    <cellStyle name="40% - Ênfase2 2" xfId="29"/>
    <cellStyle name="40% - Ênfase2 2 2" xfId="30"/>
    <cellStyle name="40% - Ênfase2 3" xfId="31"/>
    <cellStyle name="40% - Ênfase2 3 2" xfId="32"/>
    <cellStyle name="40% - Ênfase3 2" xfId="33"/>
    <cellStyle name="40% - Ênfase3 2 2" xfId="34"/>
    <cellStyle name="40% - Ênfase3 3" xfId="35"/>
    <cellStyle name="40% - Ênfase3 3 2" xfId="36"/>
    <cellStyle name="40% - Ênfase4 2" xfId="37"/>
    <cellStyle name="40% - Ênfase4 2 2" xfId="38"/>
    <cellStyle name="40% - Ênfase4 3" xfId="39"/>
    <cellStyle name="40% - Ênfase4 3 2" xfId="40"/>
    <cellStyle name="40% - Ênfase5 2" xfId="41"/>
    <cellStyle name="40% - Ênfase5 2 2" xfId="42"/>
    <cellStyle name="40% - Ênfase5 3" xfId="43"/>
    <cellStyle name="40% - Ênfase5 3 2" xfId="44"/>
    <cellStyle name="40% - Ênfase6 2" xfId="45"/>
    <cellStyle name="40% - Ênfase6 2 2" xfId="46"/>
    <cellStyle name="40% - Ênfase6 3" xfId="47"/>
    <cellStyle name="40% - Ênfase6 3 2" xfId="48"/>
    <cellStyle name="60% - Ênfase1 2" xfId="49"/>
    <cellStyle name="60% - Ênfase1 2 2" xfId="50"/>
    <cellStyle name="60% - Ênfase1 3" xfId="51"/>
    <cellStyle name="60% - Ênfase1 3 2" xfId="52"/>
    <cellStyle name="60% - Ênfase2 2" xfId="53"/>
    <cellStyle name="60% - Ênfase2 2 2" xfId="54"/>
    <cellStyle name="60% - Ênfase2 3" xfId="55"/>
    <cellStyle name="60% - Ênfase2 3 2" xfId="56"/>
    <cellStyle name="60% - Ênfase3 2" xfId="57"/>
    <cellStyle name="60% - Ênfase3 2 2" xfId="58"/>
    <cellStyle name="60% - Ênfase3 3" xfId="59"/>
    <cellStyle name="60% - Ênfase3 3 2" xfId="60"/>
    <cellStyle name="60% - Ênfase4 2" xfId="61"/>
    <cellStyle name="60% - Ênfase4 2 2" xfId="62"/>
    <cellStyle name="60% - Ênfase4 3" xfId="63"/>
    <cellStyle name="60% - Ênfase4 3 2" xfId="64"/>
    <cellStyle name="60% - Ênfase5 2" xfId="65"/>
    <cellStyle name="60% - Ênfase5 2 2" xfId="66"/>
    <cellStyle name="60% - Ênfase5 3" xfId="67"/>
    <cellStyle name="60% - Ênfase5 3 2" xfId="68"/>
    <cellStyle name="60% - Ênfase6 2" xfId="69"/>
    <cellStyle name="60% - Ênfase6 2 2" xfId="70"/>
    <cellStyle name="60% - Ênfase6 3" xfId="71"/>
    <cellStyle name="60% - Ênfase6 3 2" xfId="72"/>
    <cellStyle name="Bom 2" xfId="73"/>
    <cellStyle name="Bom 2 2" xfId="74"/>
    <cellStyle name="Bom 3" xfId="75"/>
    <cellStyle name="Bom 3 2" xfId="76"/>
    <cellStyle name="Cálculo 2" xfId="77"/>
    <cellStyle name="Cálculo 2 2" xfId="78"/>
    <cellStyle name="Cálculo 2 2 2" xfId="340"/>
    <cellStyle name="Cálculo 2 2 3" xfId="249"/>
    <cellStyle name="Cálculo 2 3" xfId="339"/>
    <cellStyle name="Cálculo 2 4" xfId="248"/>
    <cellStyle name="Cálculo 3" xfId="79"/>
    <cellStyle name="Cálculo 3 2" xfId="80"/>
    <cellStyle name="Cálculo 3 2 2" xfId="342"/>
    <cellStyle name="Cálculo 3 2 3" xfId="251"/>
    <cellStyle name="Cálculo 3 3" xfId="341"/>
    <cellStyle name="Cálculo 3 4" xfId="250"/>
    <cellStyle name="Cancel" xfId="81"/>
    <cellStyle name="Cancel 2" xfId="82"/>
    <cellStyle name="Cancel 3" xfId="83"/>
    <cellStyle name="Célula de Verificação 2" xfId="84"/>
    <cellStyle name="Célula de Verificação 2 2" xfId="85"/>
    <cellStyle name="Célula de Verificação 3" xfId="86"/>
    <cellStyle name="Célula de Verificação 3 2" xfId="87"/>
    <cellStyle name="Célula Vinculada 2" xfId="88"/>
    <cellStyle name="Célula Vinculada 2 2" xfId="89"/>
    <cellStyle name="Célula Vinculada 3" xfId="90"/>
    <cellStyle name="Célula Vinculada 3 2" xfId="91"/>
    <cellStyle name="Ênfase1 2" xfId="92"/>
    <cellStyle name="Ênfase1 2 2" xfId="93"/>
    <cellStyle name="Ênfase1 3" xfId="94"/>
    <cellStyle name="Ênfase1 3 2" xfId="95"/>
    <cellStyle name="Ênfase2 2" xfId="96"/>
    <cellStyle name="Ênfase2 2 2" xfId="97"/>
    <cellStyle name="Ênfase2 3" xfId="98"/>
    <cellStyle name="Ênfase2 3 2" xfId="99"/>
    <cellStyle name="Ênfase3 2" xfId="100"/>
    <cellStyle name="Ênfase3 2 2" xfId="101"/>
    <cellStyle name="Ênfase3 3" xfId="102"/>
    <cellStyle name="Ênfase3 3 2" xfId="103"/>
    <cellStyle name="Ênfase4 2" xfId="104"/>
    <cellStyle name="Ênfase4 2 2" xfId="105"/>
    <cellStyle name="Ênfase4 3" xfId="106"/>
    <cellStyle name="Ênfase4 3 2" xfId="107"/>
    <cellStyle name="Ênfase5 2" xfId="108"/>
    <cellStyle name="Ênfase5 2 2" xfId="109"/>
    <cellStyle name="Ênfase5 3" xfId="110"/>
    <cellStyle name="Ênfase5 3 2" xfId="111"/>
    <cellStyle name="Ênfase6 2" xfId="112"/>
    <cellStyle name="Ênfase6 2 2" xfId="113"/>
    <cellStyle name="Ênfase6 3" xfId="114"/>
    <cellStyle name="Ênfase6 3 2" xfId="115"/>
    <cellStyle name="Entrada 2" xfId="116"/>
    <cellStyle name="Entrada 2 2" xfId="117"/>
    <cellStyle name="Entrada 2 2 2" xfId="344"/>
    <cellStyle name="Entrada 2 2 3" xfId="253"/>
    <cellStyle name="Entrada 2 3" xfId="343"/>
    <cellStyle name="Entrada 2 4" xfId="252"/>
    <cellStyle name="Entrada 3" xfId="118"/>
    <cellStyle name="Entrada 3 2" xfId="119"/>
    <cellStyle name="Entrada 3 2 2" xfId="346"/>
    <cellStyle name="Entrada 3 2 3" xfId="255"/>
    <cellStyle name="Entrada 3 3" xfId="345"/>
    <cellStyle name="Entrada 3 4" xfId="254"/>
    <cellStyle name="Hyperlink 2" xfId="120"/>
    <cellStyle name="Incorreto 2" xfId="121"/>
    <cellStyle name="Incorreto 2 2" xfId="122"/>
    <cellStyle name="Incorreto 3" xfId="123"/>
    <cellStyle name="Incorreto 3 2" xfId="124"/>
    <cellStyle name="Moeda 10" xfId="125"/>
    <cellStyle name="Moeda 10 2" xfId="126"/>
    <cellStyle name="Moeda 10 2 2" xfId="348"/>
    <cellStyle name="Moeda 10 2 3" xfId="257"/>
    <cellStyle name="Moeda 10 3" xfId="347"/>
    <cellStyle name="Moeda 10 4" xfId="256"/>
    <cellStyle name="Moeda 11" xfId="127"/>
    <cellStyle name="Moeda 11 2" xfId="128"/>
    <cellStyle name="Moeda 11 2 2" xfId="350"/>
    <cellStyle name="Moeda 11 2 3" xfId="259"/>
    <cellStyle name="Moeda 11 3" xfId="349"/>
    <cellStyle name="Moeda 11 4" xfId="258"/>
    <cellStyle name="Moeda 12" xfId="129"/>
    <cellStyle name="Moeda 12 2" xfId="351"/>
    <cellStyle name="Moeda 12 3" xfId="260"/>
    <cellStyle name="Moeda 13" xfId="130"/>
    <cellStyle name="Moeda 13 2" xfId="352"/>
    <cellStyle name="Moeda 13 3" xfId="261"/>
    <cellStyle name="Moeda 14" xfId="438"/>
    <cellStyle name="Moeda 2" xfId="131"/>
    <cellStyle name="Moeda 2 2" xfId="132"/>
    <cellStyle name="Moeda 2 2 2" xfId="133"/>
    <cellStyle name="Moeda 2 2 2 2" xfId="355"/>
    <cellStyle name="Moeda 2 2 2 3" xfId="264"/>
    <cellStyle name="Moeda 2 2 3" xfId="354"/>
    <cellStyle name="Moeda 2 2 4" xfId="263"/>
    <cellStyle name="Moeda 2 3" xfId="134"/>
    <cellStyle name="Moeda 2 3 2" xfId="356"/>
    <cellStyle name="Moeda 2 3 3" xfId="265"/>
    <cellStyle name="Moeda 2 4" xfId="135"/>
    <cellStyle name="Moeda 2 4 2" xfId="357"/>
    <cellStyle name="Moeda 2 4 3" xfId="266"/>
    <cellStyle name="Moeda 2 5" xfId="136"/>
    <cellStyle name="Moeda 2 5 2" xfId="358"/>
    <cellStyle name="Moeda 2 5 3" xfId="267"/>
    <cellStyle name="Moeda 2 6" xfId="353"/>
    <cellStyle name="Moeda 2 7" xfId="262"/>
    <cellStyle name="Moeda 3" xfId="137"/>
    <cellStyle name="Moeda 3 2" xfId="138"/>
    <cellStyle name="Moeda 3 2 2" xfId="360"/>
    <cellStyle name="Moeda 3 2 3" xfId="269"/>
    <cellStyle name="Moeda 3 3" xfId="359"/>
    <cellStyle name="Moeda 3 4" xfId="268"/>
    <cellStyle name="Moeda 4" xfId="139"/>
    <cellStyle name="Moeda 4 2" xfId="361"/>
    <cellStyle name="Moeda 4 3" xfId="270"/>
    <cellStyle name="Moeda 5" xfId="140"/>
    <cellStyle name="Moeda 5 2" xfId="362"/>
    <cellStyle name="Moeda 5 3" xfId="271"/>
    <cellStyle name="Moeda 6" xfId="141"/>
    <cellStyle name="Moeda 6 2" xfId="363"/>
    <cellStyle name="Moeda 6 3" xfId="272"/>
    <cellStyle name="Moeda 7" xfId="142"/>
    <cellStyle name="Moeda 7 2" xfId="143"/>
    <cellStyle name="Moeda 7 2 2" xfId="144"/>
    <cellStyle name="Moeda 7 2 2 2" xfId="365"/>
    <cellStyle name="Moeda 7 2 2 3" xfId="274"/>
    <cellStyle name="Moeda 7 2 3" xfId="145"/>
    <cellStyle name="Moeda 7 2 3 2" xfId="366"/>
    <cellStyle name="Moeda 7 2 3 3" xfId="275"/>
    <cellStyle name="Moeda 7 2 4" xfId="364"/>
    <cellStyle name="Moeda 7 2 5" xfId="273"/>
    <cellStyle name="Moeda 7 3" xfId="146"/>
    <cellStyle name="Moeda 7 3 2" xfId="367"/>
    <cellStyle name="Moeda 7 3 3" xfId="276"/>
    <cellStyle name="Moeda 8" xfId="147"/>
    <cellStyle name="Moeda 8 2" xfId="148"/>
    <cellStyle name="Moeda 8 2 2" xfId="369"/>
    <cellStyle name="Moeda 8 2 3" xfId="278"/>
    <cellStyle name="Moeda 8 3" xfId="368"/>
    <cellStyle name="Moeda 8 4" xfId="277"/>
    <cellStyle name="Moeda 9" xfId="149"/>
    <cellStyle name="Moeda 9 2" xfId="150"/>
    <cellStyle name="Moeda 9 2 2" xfId="371"/>
    <cellStyle name="Moeda 9 2 3" xfId="280"/>
    <cellStyle name="Moeda 9 3" xfId="370"/>
    <cellStyle name="Moeda 9 4" xfId="279"/>
    <cellStyle name="Neutra 2" xfId="151"/>
    <cellStyle name="Neutra 2 2" xfId="152"/>
    <cellStyle name="Neutra 3" xfId="153"/>
    <cellStyle name="Neutra 3 2" xfId="154"/>
    <cellStyle name="Normal" xfId="0" builtinId="0"/>
    <cellStyle name="Normal 2" xfId="155"/>
    <cellStyle name="Normal 2 2" xfId="156"/>
    <cellStyle name="Normal 2 2 2" xfId="244"/>
    <cellStyle name="Normal 2 3" xfId="245"/>
    <cellStyle name="Normal 2 3 2" xfId="424"/>
    <cellStyle name="Normal 2 3 3" xfId="337"/>
    <cellStyle name="Normal 2 4" xfId="427"/>
    <cellStyle name="Normal 2 5" xfId="431"/>
    <cellStyle name="Normal 2 6" xfId="434"/>
    <cellStyle name="Normal 2 7" xfId="372"/>
    <cellStyle name="Normal 2 8" xfId="281"/>
    <cellStyle name="Normal 3" xfId="157"/>
    <cellStyle name="Normal 3 2" xfId="158"/>
    <cellStyle name="Normal 3 2 2" xfId="159"/>
    <cellStyle name="Normal 3 2 2 2" xfId="375"/>
    <cellStyle name="Normal 3 2 2 3" xfId="284"/>
    <cellStyle name="Normal 3 2 3" xfId="160"/>
    <cellStyle name="Normal 3 2 3 2" xfId="376"/>
    <cellStyle name="Normal 3 2 3 3" xfId="285"/>
    <cellStyle name="Normal 3 2 4" xfId="374"/>
    <cellStyle name="Normal 3 2 5" xfId="283"/>
    <cellStyle name="Normal 3 3" xfId="426"/>
    <cellStyle name="Normal 3 4" xfId="373"/>
    <cellStyle name="Normal 3 5" xfId="282"/>
    <cellStyle name="Normal 4" xfId="161"/>
    <cellStyle name="Normal 4 2" xfId="377"/>
    <cellStyle name="Normal 4 3" xfId="286"/>
    <cellStyle name="Normal 5" xfId="162"/>
    <cellStyle name="Normal 5 2" xfId="430"/>
    <cellStyle name="Normal 5 3" xfId="378"/>
    <cellStyle name="Normal 5 4" xfId="287"/>
    <cellStyle name="Normal 6 2" xfId="163"/>
    <cellStyle name="Normal 6 2 2" xfId="379"/>
    <cellStyle name="Normal 6 2 3" xfId="288"/>
    <cellStyle name="Normal 6 3" xfId="164"/>
    <cellStyle name="Normal 6 3 2" xfId="380"/>
    <cellStyle name="Normal 6 3 3" xfId="289"/>
    <cellStyle name="Normal 7" xfId="165"/>
    <cellStyle name="Normal 7 2" xfId="381"/>
    <cellStyle name="Normal 7 3" xfId="290"/>
    <cellStyle name="Normal 8" xfId="166"/>
    <cellStyle name="Normal 8 2" xfId="167"/>
    <cellStyle name="Normal 8 2 2" xfId="429"/>
    <cellStyle name="Normal 8 2 3" xfId="383"/>
    <cellStyle name="Normal 8 2 4" xfId="292"/>
    <cellStyle name="Normal 8 3" xfId="168"/>
    <cellStyle name="Normal 8 3 2" xfId="384"/>
    <cellStyle name="Normal 8 3 3" xfId="293"/>
    <cellStyle name="Normal 8 4" xfId="382"/>
    <cellStyle name="Normal 8 5" xfId="291"/>
    <cellStyle name="Normal_Plan1" xfId="169"/>
    <cellStyle name="Nota 2" xfId="170"/>
    <cellStyle name="Nota 2 2" xfId="171"/>
    <cellStyle name="Nota 2 2 2" xfId="295"/>
    <cellStyle name="Nota 2 3" xfId="294"/>
    <cellStyle name="Nota 3" xfId="172"/>
    <cellStyle name="Nota 3 2" xfId="173"/>
    <cellStyle name="Nota 3 2 2" xfId="297"/>
    <cellStyle name="Nota 3 3" xfId="296"/>
    <cellStyle name="Porcentagem" xfId="174" builtinId="5"/>
    <cellStyle name="Porcentagem 10 2" xfId="175"/>
    <cellStyle name="Porcentagem 10 2 2" xfId="435"/>
    <cellStyle name="Porcentagem 10 2 3" xfId="385"/>
    <cellStyle name="Porcentagem 10 2 4" xfId="298"/>
    <cellStyle name="Porcentagem 10 3" xfId="176"/>
    <cellStyle name="Porcentagem 10 3 2" xfId="386"/>
    <cellStyle name="Porcentagem 10 3 3" xfId="299"/>
    <cellStyle name="Porcentagem 11" xfId="177"/>
    <cellStyle name="Porcentagem 11 2" xfId="387"/>
    <cellStyle name="Porcentagem 11 3" xfId="300"/>
    <cellStyle name="Porcentagem 12" xfId="178"/>
    <cellStyle name="Porcentagem 12 2" xfId="247"/>
    <cellStyle name="Porcentagem 13" xfId="179"/>
    <cellStyle name="Porcentagem 13 2" xfId="433"/>
    <cellStyle name="Porcentagem 13 3" xfId="388"/>
    <cellStyle name="Porcentagem 13 4" xfId="301"/>
    <cellStyle name="Porcentagem 2" xfId="180"/>
    <cellStyle name="Porcentagem 2 2" xfId="181"/>
    <cellStyle name="Porcentagem 2 2 2" xfId="390"/>
    <cellStyle name="Porcentagem 2 2 3" xfId="303"/>
    <cellStyle name="Porcentagem 2 3" xfId="182"/>
    <cellStyle name="Porcentagem 2 3 2" xfId="391"/>
    <cellStyle name="Porcentagem 2 3 3" xfId="304"/>
    <cellStyle name="Porcentagem 2 4" xfId="389"/>
    <cellStyle name="Porcentagem 2 5" xfId="302"/>
    <cellStyle name="Porcentagem 3" xfId="183"/>
    <cellStyle name="Porcentagem 3 2" xfId="392"/>
    <cellStyle name="Porcentagem 3 3" xfId="305"/>
    <cellStyle name="Porcentagem 4" xfId="184"/>
    <cellStyle name="Porcentagem 4 2" xfId="393"/>
    <cellStyle name="Porcentagem 4 3" xfId="306"/>
    <cellStyle name="Porcentagem 5" xfId="185"/>
    <cellStyle name="Porcentagem 5 2" xfId="186"/>
    <cellStyle name="Porcentagem 5 2 2" xfId="395"/>
    <cellStyle name="Porcentagem 5 2 3" xfId="308"/>
    <cellStyle name="Porcentagem 5 3" xfId="394"/>
    <cellStyle name="Porcentagem 5 4" xfId="307"/>
    <cellStyle name="Porcentagem 6" xfId="187"/>
    <cellStyle name="Porcentagem 6 2" xfId="188"/>
    <cellStyle name="Porcentagem 6 2 2" xfId="437"/>
    <cellStyle name="Porcentagem 6 2 3" xfId="397"/>
    <cellStyle name="Porcentagem 6 2 4" xfId="310"/>
    <cellStyle name="Porcentagem 6 3" xfId="396"/>
    <cellStyle name="Porcentagem 6 4" xfId="309"/>
    <cellStyle name="Porcentagem 7" xfId="189"/>
    <cellStyle name="Porcentagem 7 2" xfId="190"/>
    <cellStyle name="Porcentagem 7 2 2" xfId="399"/>
    <cellStyle name="Porcentagem 7 2 3" xfId="312"/>
    <cellStyle name="Porcentagem 7 3" xfId="398"/>
    <cellStyle name="Porcentagem 7 4" xfId="311"/>
    <cellStyle name="Porcentagem 8" xfId="191"/>
    <cellStyle name="Porcentagem 8 2" xfId="192"/>
    <cellStyle name="Porcentagem 8 2 2" xfId="401"/>
    <cellStyle name="Porcentagem 8 2 3" xfId="314"/>
    <cellStyle name="Porcentagem 8 3" xfId="400"/>
    <cellStyle name="Porcentagem 8 4" xfId="313"/>
    <cellStyle name="Porcentagem 9" xfId="193"/>
    <cellStyle name="Porcentagem 9 2" xfId="402"/>
    <cellStyle name="Porcentagem 9 3" xfId="315"/>
    <cellStyle name="Saída 2" xfId="194"/>
    <cellStyle name="Saída 2 2" xfId="195"/>
    <cellStyle name="Saída 2 2 2" xfId="404"/>
    <cellStyle name="Saída 2 2 3" xfId="317"/>
    <cellStyle name="Saída 2 3" xfId="403"/>
    <cellStyle name="Saída 2 4" xfId="316"/>
    <cellStyle name="Saída 3" xfId="196"/>
    <cellStyle name="Saída 3 2" xfId="197"/>
    <cellStyle name="Saída 3 2 2" xfId="406"/>
    <cellStyle name="Saída 3 2 3" xfId="319"/>
    <cellStyle name="Saída 3 3" xfId="405"/>
    <cellStyle name="Saída 3 4" xfId="318"/>
    <cellStyle name="Separador de milhares 10" xfId="198"/>
    <cellStyle name="Separador de milhares 10 2" xfId="199"/>
    <cellStyle name="Separador de milhares 10 2 2" xfId="408"/>
    <cellStyle name="Separador de milhares 10 2 3" xfId="321"/>
    <cellStyle name="Separador de milhares 10 3" xfId="407"/>
    <cellStyle name="Separador de milhares 10 4" xfId="320"/>
    <cellStyle name="Separador de milhares 2" xfId="200"/>
    <cellStyle name="Separador de milhares 2 2" xfId="201"/>
    <cellStyle name="Separador de milhares 2 2 2" xfId="202"/>
    <cellStyle name="Separador de milhares 2 2 2 2" xfId="411"/>
    <cellStyle name="Separador de milhares 2 2 2 3" xfId="324"/>
    <cellStyle name="Separador de milhares 2 2 3" xfId="410"/>
    <cellStyle name="Separador de milhares 2 2 4" xfId="323"/>
    <cellStyle name="Separador de milhares 2 3" xfId="203"/>
    <cellStyle name="Separador de milhares 2 3 2" xfId="412"/>
    <cellStyle name="Separador de milhares 2 3 3" xfId="325"/>
    <cellStyle name="Separador de milhares 2 4" xfId="409"/>
    <cellStyle name="Separador de milhares 2 5" xfId="322"/>
    <cellStyle name="Separador de milhares 3" xfId="204"/>
    <cellStyle name="Separador de milhares 3 2" xfId="413"/>
    <cellStyle name="Separador de milhares 3 3" xfId="326"/>
    <cellStyle name="Separador de milhares 4" xfId="205"/>
    <cellStyle name="Separador de milhares 4 2" xfId="206"/>
    <cellStyle name="Separador de milhares 4 2 2" xfId="415"/>
    <cellStyle name="Separador de milhares 4 2 3" xfId="328"/>
    <cellStyle name="Separador de milhares 4 3" xfId="414"/>
    <cellStyle name="Separador de milhares 4 4" xfId="327"/>
    <cellStyle name="Separador de milhares 5" xfId="207"/>
    <cellStyle name="Separador de milhares 5 2" xfId="416"/>
    <cellStyle name="Separador de milhares 5 3" xfId="329"/>
    <cellStyle name="Texto de Aviso 2" xfId="208"/>
    <cellStyle name="Texto de Aviso 2 2" xfId="209"/>
    <cellStyle name="Texto de Aviso 3" xfId="210"/>
    <cellStyle name="Texto de Aviso 3 2" xfId="211"/>
    <cellStyle name="Texto Explicativo 2" xfId="212"/>
    <cellStyle name="Texto Explicativo 2 2" xfId="213"/>
    <cellStyle name="Texto Explicativo 3" xfId="214"/>
    <cellStyle name="Texto Explicativo 3 2" xfId="215"/>
    <cellStyle name="Título 1 2" xfId="216"/>
    <cellStyle name="Título 1 2 2" xfId="217"/>
    <cellStyle name="Título 1 3" xfId="218"/>
    <cellStyle name="Título 1 3 2" xfId="219"/>
    <cellStyle name="Título 2 2" xfId="220"/>
    <cellStyle name="Título 2 2 2" xfId="221"/>
    <cellStyle name="Título 2 3" xfId="222"/>
    <cellStyle name="Título 2 3 2" xfId="223"/>
    <cellStyle name="Título 3 2" xfId="224"/>
    <cellStyle name="Título 3 2 2" xfId="225"/>
    <cellStyle name="Título 3 3" xfId="226"/>
    <cellStyle name="Título 3 3 2" xfId="227"/>
    <cellStyle name="Título 4 2" xfId="228"/>
    <cellStyle name="Título 4 2 2" xfId="229"/>
    <cellStyle name="Título 4 3" xfId="230"/>
    <cellStyle name="Título 4 3 2" xfId="231"/>
    <cellStyle name="Título 5" xfId="232"/>
    <cellStyle name="Título 5 2" xfId="233"/>
    <cellStyle name="Título 6" xfId="234"/>
    <cellStyle name="Título 6 2" xfId="235"/>
    <cellStyle name="Total 2" xfId="236"/>
    <cellStyle name="Total 2 2" xfId="237"/>
    <cellStyle name="Total 2 2 2" xfId="418"/>
    <cellStyle name="Total 2 2 3" xfId="331"/>
    <cellStyle name="Total 2 3" xfId="417"/>
    <cellStyle name="Total 2 4" xfId="330"/>
    <cellStyle name="Total 3" xfId="238"/>
    <cellStyle name="Total 3 2" xfId="239"/>
    <cellStyle name="Total 3 2 2" xfId="420"/>
    <cellStyle name="Total 3 2 3" xfId="333"/>
    <cellStyle name="Total 3 3" xfId="419"/>
    <cellStyle name="Total 3 4" xfId="332"/>
    <cellStyle name="Vírgula 2" xfId="240"/>
    <cellStyle name="Vírgula 2 2" xfId="241"/>
    <cellStyle name="Vírgula 2 2 2" xfId="436"/>
    <cellStyle name="Vírgula 2 2 3" xfId="421"/>
    <cellStyle name="Vírgula 2 2 4" xfId="334"/>
    <cellStyle name="Vírgula 2 3" xfId="246"/>
    <cellStyle name="Vírgula 2 3 2" xfId="425"/>
    <cellStyle name="Vírgula 2 3 3" xfId="338"/>
    <cellStyle name="Vírgula 2 4" xfId="428"/>
    <cellStyle name="Vírgula 3" xfId="242"/>
    <cellStyle name="Vírgula 3 2" xfId="422"/>
    <cellStyle name="Vírgula 3 3" xfId="335"/>
    <cellStyle name="Vírgula 4" xfId="243"/>
    <cellStyle name="Vírgula 4 2" xfId="432"/>
    <cellStyle name="Vírgula 4 3" xfId="423"/>
    <cellStyle name="Vírgula 4 4" xfId="336"/>
  </cellStyles>
  <dxfs count="0"/>
  <tableStyles count="0" defaultTableStyle="TableStyleMedium9" defaultPivotStyle="PivotStyleLight16"/>
  <colors>
    <mruColors>
      <color rgb="FFFF5050"/>
      <color rgb="FFFFCCFF"/>
      <color rgb="FFFF99CC"/>
      <color rgb="FFFF6699"/>
      <color rgb="FFE08ED6"/>
      <color rgb="FFCC3399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F$5" noThreeD="1"/>
</file>

<file path=xl/ctrlProps/ctrlProp2.xml><?xml version="1.0" encoding="utf-8"?>
<formControlPr xmlns="http://schemas.microsoft.com/office/spreadsheetml/2009/9/main" objectType="CheckBox" checked="Checked" fmlaLink="$E$5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66675</xdr:rowOff>
        </xdr:from>
        <xdr:to>
          <xdr:col>3</xdr:col>
          <xdr:colOff>1143000</xdr:colOff>
          <xdr:row>4</xdr:row>
          <xdr:rowOff>95250</xdr:rowOff>
        </xdr:to>
        <xdr:sp macro="" textlink="">
          <xdr:nvSpPr>
            <xdr:cNvPr id="44033" name="Check Box 1" descr="PERICULOSIDADE" hidden="1">
              <a:extLst>
                <a:ext uri="{63B3BB69-23CF-44E3-9099-C40C66FF867C}">
                  <a14:compatExt spid="_x0000_s44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FF" mc:Ignorable="a14" a14:legacySpreadsheetColorIndex="4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PERICULOSIDADE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876300</xdr:colOff>
          <xdr:row>2</xdr:row>
          <xdr:rowOff>9525</xdr:rowOff>
        </xdr:from>
        <xdr:to>
          <xdr:col>3</xdr:col>
          <xdr:colOff>1123950</xdr:colOff>
          <xdr:row>3</xdr:row>
          <xdr:rowOff>19050</xdr:rowOff>
        </xdr:to>
        <xdr:sp macro="" textlink="">
          <xdr:nvSpPr>
            <xdr:cNvPr id="44034" name="Check Box 2" descr="INSALUBRIDADE&#10;" hidden="1">
              <a:extLst>
                <a:ext uri="{63B3BB69-23CF-44E3-9099-C40C66FF867C}">
                  <a14:compatExt spid="_x0000_s44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FF" mc:Ignorable="a14" a14:legacySpreadsheetColorIndex="4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INSALUBRIDADE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2"/>
  <sheetViews>
    <sheetView showGridLines="0" tabSelected="1" topLeftCell="A7" workbookViewId="0">
      <selection activeCell="F22" sqref="F22"/>
    </sheetView>
  </sheetViews>
  <sheetFormatPr defaultColWidth="9.140625" defaultRowHeight="15"/>
  <cols>
    <col min="1" max="1" width="38" style="2" customWidth="1"/>
    <col min="2" max="2" width="16.5703125" style="2" customWidth="1"/>
    <col min="3" max="3" width="13.140625" style="2" customWidth="1"/>
    <col min="4" max="4" width="19" style="2" customWidth="1"/>
    <col min="5" max="5" width="38.140625" style="1" customWidth="1"/>
    <col min="6" max="6" width="16.140625" style="1" customWidth="1"/>
    <col min="7" max="7" width="9.140625" style="2"/>
    <col min="8" max="9" width="9.140625" style="2" customWidth="1"/>
    <col min="10" max="16384" width="9.140625" style="2"/>
  </cols>
  <sheetData>
    <row r="1" spans="1:9">
      <c r="A1" s="148" t="s">
        <v>58</v>
      </c>
      <c r="B1" s="148"/>
      <c r="C1" s="148"/>
      <c r="D1" s="148"/>
    </row>
    <row r="2" spans="1:9">
      <c r="A2" s="149" t="s">
        <v>40</v>
      </c>
      <c r="B2" s="149"/>
      <c r="C2" s="149"/>
      <c r="D2" s="149"/>
      <c r="F2" s="3" t="s">
        <v>59</v>
      </c>
      <c r="G2" s="3"/>
      <c r="H2" s="3"/>
      <c r="I2" s="3"/>
    </row>
    <row r="3" spans="1:9" s="6" customFormat="1">
      <c r="A3" s="4" t="s">
        <v>82</v>
      </c>
      <c r="B3" s="89"/>
      <c r="C3" s="90"/>
      <c r="D3" s="91"/>
      <c r="E3" s="5"/>
      <c r="F3" s="5"/>
    </row>
    <row r="4" spans="1:9" s="6" customFormat="1">
      <c r="A4" s="4" t="s">
        <v>55</v>
      </c>
      <c r="B4" s="89" t="s">
        <v>29</v>
      </c>
      <c r="C4" s="91"/>
      <c r="D4" s="91"/>
      <c r="E4" s="7" t="b">
        <v>1</v>
      </c>
      <c r="F4" s="5" t="b">
        <v>1</v>
      </c>
    </row>
    <row r="5" spans="1:9" s="6" customFormat="1" ht="20.25" customHeight="1">
      <c r="A5" s="92" t="str">
        <f>IF(E4=TRUE,"Salário Mínimo local (R$)","")</f>
        <v>Salário Mínimo local (R$)</v>
      </c>
      <c r="B5" s="130"/>
      <c r="C5" s="93"/>
      <c r="D5" s="93"/>
      <c r="E5" s="7" t="b">
        <v>1</v>
      </c>
      <c r="F5" s="5" t="b">
        <v>0</v>
      </c>
    </row>
    <row r="6" spans="1:9">
      <c r="A6" s="120" t="s">
        <v>43</v>
      </c>
      <c r="B6" s="120"/>
      <c r="C6" s="120"/>
      <c r="D6" s="120"/>
    </row>
    <row r="7" spans="1:9">
      <c r="A7" s="8" t="s">
        <v>63</v>
      </c>
      <c r="B7" s="8"/>
      <c r="C7" s="9"/>
      <c r="D7" s="131">
        <v>1128.5</v>
      </c>
    </row>
    <row r="8" spans="1:9">
      <c r="A8" s="10" t="str">
        <f>IF(E5=TRUE,"Adicional de Insalubridade","")</f>
        <v>Adicional de Insalubridade</v>
      </c>
      <c r="B8" s="11" t="str">
        <f>IF(E5=TRUE,"% insalubridade","")</f>
        <v>% insalubridade</v>
      </c>
      <c r="C8" s="94">
        <v>0.4</v>
      </c>
      <c r="D8" s="131">
        <f>SUM(D7*40%)</f>
        <v>451.40000000000003</v>
      </c>
      <c r="E8" s="5"/>
    </row>
    <row r="9" spans="1:9">
      <c r="A9" s="8" t="str">
        <f>IF(F5=TRUE,"Adicional de Periculosidade","")</f>
        <v/>
      </c>
      <c r="B9" s="4" t="str">
        <f>IF(F5=TRUE,"% periculosidade","")</f>
        <v/>
      </c>
      <c r="C9" s="12" t="str">
        <f>IF(F5=TRUE,30%,"")</f>
        <v/>
      </c>
      <c r="D9" s="55">
        <f>ROUND(IF(F5=TRUE,$C$9*$D$7,"0"),2)</f>
        <v>0</v>
      </c>
    </row>
    <row r="10" spans="1:9">
      <c r="A10" s="8" t="str">
        <f>IF(B4="Noturno","Adicional Noturno","")</f>
        <v/>
      </c>
      <c r="B10" s="8"/>
      <c r="C10" s="9"/>
      <c r="D10" s="55">
        <f>ROUND(IF(B4="Noturno",(ROUND((10*7*4.345*(D7+D8+D9)*20%/220/2),2)),"0"),2)</f>
        <v>0</v>
      </c>
    </row>
    <row r="11" spans="1:9">
      <c r="A11" s="13" t="str">
        <f>IF(B4="Noturno","Hora Noturna Reduzida","")</f>
        <v/>
      </c>
      <c r="B11" s="13"/>
      <c r="C11" s="13"/>
      <c r="D11" s="56">
        <f>ROUND(IF(B4="Noturno",ROUND(1*7*4.345*(D7+D8+D9)/220/2,2),"0"),2)</f>
        <v>0</v>
      </c>
    </row>
    <row r="12" spans="1:9" s="17" customFormat="1">
      <c r="A12" s="14" t="s">
        <v>44</v>
      </c>
      <c r="B12" s="14"/>
      <c r="C12" s="15"/>
      <c r="D12" s="95"/>
      <c r="E12" s="16"/>
      <c r="F12" s="16"/>
    </row>
    <row r="13" spans="1:9">
      <c r="A13" s="150" t="s">
        <v>60</v>
      </c>
      <c r="B13" s="150"/>
      <c r="C13" s="98"/>
      <c r="D13" s="99">
        <f>ROUND(SUM(D7:D12),2)</f>
        <v>1579.9</v>
      </c>
    </row>
    <row r="14" spans="1:9" ht="8.25" customHeight="1">
      <c r="A14" s="18"/>
      <c r="B14" s="19"/>
      <c r="C14" s="20"/>
      <c r="D14" s="57"/>
    </row>
    <row r="15" spans="1:9">
      <c r="A15" s="100" t="s">
        <v>36</v>
      </c>
      <c r="B15" s="100"/>
      <c r="C15" s="98"/>
      <c r="D15" s="99">
        <f>ROUND(SUM(D13:D14),2)</f>
        <v>1579.9</v>
      </c>
    </row>
    <row r="16" spans="1:9" ht="8.25" customHeight="1">
      <c r="A16" s="18"/>
      <c r="B16" s="19"/>
      <c r="C16" s="20"/>
      <c r="D16" s="57"/>
    </row>
    <row r="17" spans="1:12">
      <c r="A17" s="151" t="s">
        <v>45</v>
      </c>
      <c r="B17" s="151"/>
      <c r="C17" s="151"/>
      <c r="D17" s="98"/>
    </row>
    <row r="18" spans="1:12">
      <c r="A18" s="101" t="s">
        <v>46</v>
      </c>
      <c r="B18" s="101"/>
      <c r="C18" s="102"/>
      <c r="D18" s="98"/>
    </row>
    <row r="19" spans="1:12">
      <c r="A19" s="21" t="s">
        <v>61</v>
      </c>
      <c r="B19" s="13"/>
      <c r="C19" s="22">
        <v>0.2</v>
      </c>
      <c r="D19" s="146">
        <f>(0.2*D15)</f>
        <v>315.98</v>
      </c>
    </row>
    <row r="20" spans="1:12">
      <c r="A20" s="21" t="s">
        <v>13</v>
      </c>
      <c r="B20" s="13"/>
      <c r="C20" s="22">
        <v>0.08</v>
      </c>
      <c r="D20" s="146">
        <f>(0.2*D19)</f>
        <v>63.196000000000005</v>
      </c>
    </row>
    <row r="21" spans="1:12">
      <c r="A21" s="21" t="s">
        <v>14</v>
      </c>
      <c r="B21" s="13"/>
      <c r="C21" s="144">
        <v>1.4999999999999999E-2</v>
      </c>
      <c r="D21" s="97">
        <f t="shared" ref="D21:D25" si="0">-(0.2*D20)</f>
        <v>-12.639200000000002</v>
      </c>
      <c r="L21" s="23"/>
    </row>
    <row r="22" spans="1:12">
      <c r="A22" s="21" t="s">
        <v>15</v>
      </c>
      <c r="B22" s="13"/>
      <c r="C22" s="144">
        <v>0.01</v>
      </c>
      <c r="D22" s="97">
        <f t="shared" si="0"/>
        <v>2.5278400000000008</v>
      </c>
    </row>
    <row r="23" spans="1:12">
      <c r="A23" s="21" t="s">
        <v>16</v>
      </c>
      <c r="B23" s="13"/>
      <c r="C23" s="144">
        <v>2E-3</v>
      </c>
      <c r="D23" s="97">
        <f t="shared" si="0"/>
        <v>-0.50556800000000013</v>
      </c>
    </row>
    <row r="24" spans="1:12">
      <c r="A24" s="21" t="s">
        <v>17</v>
      </c>
      <c r="B24" s="13"/>
      <c r="C24" s="144">
        <v>6.0000000000000001E-3</v>
      </c>
      <c r="D24" s="97">
        <f t="shared" si="0"/>
        <v>0.10111360000000003</v>
      </c>
    </row>
    <row r="25" spans="1:12">
      <c r="A25" s="152" t="s">
        <v>77</v>
      </c>
      <c r="B25" s="152"/>
      <c r="C25" s="145">
        <f>ROUND(IF(A1="Recepção",2%,3%)*F25,5)</f>
        <v>0</v>
      </c>
      <c r="D25" s="97">
        <f t="shared" si="0"/>
        <v>-2.0222720000000007E-2</v>
      </c>
    </row>
    <row r="26" spans="1:12">
      <c r="A26" s="133" t="s">
        <v>81</v>
      </c>
      <c r="B26" s="133"/>
      <c r="C26" s="63">
        <v>2.5000000000000001E-2</v>
      </c>
      <c r="D26" s="97">
        <v>0</v>
      </c>
    </row>
    <row r="27" spans="1:12">
      <c r="A27" s="100" t="s">
        <v>47</v>
      </c>
      <c r="B27" s="103"/>
      <c r="C27" s="104">
        <f>ROUND(SUM(C19:C26),5)</f>
        <v>0.33800000000000002</v>
      </c>
      <c r="D27" s="105">
        <f>ROUND(SUM(D19:D26),2)</f>
        <v>368.64</v>
      </c>
    </row>
    <row r="28" spans="1:12">
      <c r="A28" s="101" t="s">
        <v>56</v>
      </c>
      <c r="B28" s="101"/>
      <c r="C28" s="106"/>
      <c r="D28" s="98"/>
    </row>
    <row r="29" spans="1:12">
      <c r="A29" s="24" t="s">
        <v>18</v>
      </c>
      <c r="B29" s="25"/>
      <c r="C29" s="64">
        <f>ROUND(1/12,5)</f>
        <v>8.3330000000000001E-2</v>
      </c>
      <c r="D29" s="75">
        <f t="shared" ref="D29:D36" si="1">ROUND(($D$15)*C29,2)</f>
        <v>131.65</v>
      </c>
    </row>
    <row r="30" spans="1:12">
      <c r="A30" s="86" t="s">
        <v>48</v>
      </c>
      <c r="B30" s="26"/>
      <c r="C30" s="65">
        <f>ROUND((1/12),5)</f>
        <v>8.3330000000000001E-2</v>
      </c>
      <c r="D30" s="75">
        <f t="shared" si="1"/>
        <v>131.65</v>
      </c>
    </row>
    <row r="31" spans="1:12" s="6" customFormat="1">
      <c r="A31" s="86" t="s">
        <v>19</v>
      </c>
      <c r="B31" s="26"/>
      <c r="C31" s="66">
        <f>ROUND((((100% / 30) * 7) / 12),5)</f>
        <v>1.9439999999999999E-2</v>
      </c>
      <c r="D31" s="77">
        <f t="shared" si="1"/>
        <v>30.71</v>
      </c>
      <c r="E31" s="5"/>
      <c r="F31" s="5"/>
    </row>
    <row r="32" spans="1:12" s="6" customFormat="1">
      <c r="A32" s="86" t="s">
        <v>20</v>
      </c>
      <c r="B32" s="26"/>
      <c r="C32" s="66">
        <f>ROUND((1462463/54796761)/12,5)</f>
        <v>2.2200000000000002E-3</v>
      </c>
      <c r="D32" s="77">
        <f t="shared" si="1"/>
        <v>3.51</v>
      </c>
      <c r="E32" s="5"/>
      <c r="F32" s="5"/>
    </row>
    <row r="33" spans="1:6" s="6" customFormat="1">
      <c r="A33" s="86" t="s">
        <v>21</v>
      </c>
      <c r="B33" s="26"/>
      <c r="C33" s="66">
        <f>ROUND((((100% /30) * 15) / 12) * 1.22%,5)</f>
        <v>5.1000000000000004E-4</v>
      </c>
      <c r="D33" s="77">
        <f t="shared" si="1"/>
        <v>0.81</v>
      </c>
      <c r="E33" s="5"/>
      <c r="F33" s="5"/>
    </row>
    <row r="34" spans="1:6" s="6" customFormat="1">
      <c r="A34" s="86" t="s">
        <v>22</v>
      </c>
      <c r="B34" s="26"/>
      <c r="C34" s="66">
        <f>ROUND(((100%/30)*1.4947)/12,5)</f>
        <v>4.15E-3</v>
      </c>
      <c r="D34" s="77">
        <f t="shared" si="1"/>
        <v>6.56</v>
      </c>
      <c r="E34" s="5"/>
      <c r="F34" s="5"/>
    </row>
    <row r="35" spans="1:6" s="6" customFormat="1">
      <c r="A35" s="147" t="s">
        <v>23</v>
      </c>
      <c r="B35" s="147"/>
      <c r="C35" s="66">
        <f>ROUND((8.333%*1.416%*4/12),5)</f>
        <v>3.8999999999999999E-4</v>
      </c>
      <c r="D35" s="77">
        <f t="shared" si="1"/>
        <v>0.62</v>
      </c>
      <c r="E35" s="5"/>
      <c r="F35" s="5"/>
    </row>
    <row r="36" spans="1:6" s="6" customFormat="1">
      <c r="A36" s="87" t="s">
        <v>24</v>
      </c>
      <c r="B36" s="61"/>
      <c r="C36" s="66">
        <f>ROUND((((100%/30)*5)/12)*1.416%,5)</f>
        <v>2.0000000000000001E-4</v>
      </c>
      <c r="D36" s="77">
        <f t="shared" si="1"/>
        <v>0.32</v>
      </c>
      <c r="E36" s="5"/>
      <c r="F36" s="5"/>
    </row>
    <row r="37" spans="1:6" s="28" customFormat="1">
      <c r="A37" s="100" t="s">
        <v>8</v>
      </c>
      <c r="B37" s="106"/>
      <c r="C37" s="107">
        <f>ROUND(SUM(C29:C36),5)</f>
        <v>0.19356999999999999</v>
      </c>
      <c r="D37" s="105">
        <f>ROUND(SUM(D29:D36),2)</f>
        <v>305.83</v>
      </c>
      <c r="E37" s="27"/>
      <c r="F37" s="27"/>
    </row>
    <row r="38" spans="1:6">
      <c r="A38" s="101" t="s">
        <v>2</v>
      </c>
      <c r="B38" s="101"/>
      <c r="C38" s="106"/>
      <c r="D38" s="98"/>
    </row>
    <row r="39" spans="1:6">
      <c r="A39" s="24" t="s">
        <v>25</v>
      </c>
      <c r="B39" s="29"/>
      <c r="C39" s="67">
        <f>ROUND(1/12*5%,5)</f>
        <v>4.1700000000000001E-3</v>
      </c>
      <c r="D39" s="75">
        <f t="shared" ref="D39:D44" si="2">ROUND(($D$15)*C39,2)</f>
        <v>6.59</v>
      </c>
    </row>
    <row r="40" spans="1:6" s="6" customFormat="1">
      <c r="A40" s="86" t="s">
        <v>26</v>
      </c>
      <c r="B40" s="62"/>
      <c r="C40" s="68">
        <f>ROUND(1/12*3.4275%,5)</f>
        <v>2.8600000000000001E-3</v>
      </c>
      <c r="D40" s="77">
        <f t="shared" si="2"/>
        <v>4.5199999999999996</v>
      </c>
      <c r="E40" s="5"/>
      <c r="F40" s="5"/>
    </row>
    <row r="41" spans="1:6" ht="30" customHeight="1">
      <c r="A41" s="147" t="s">
        <v>30</v>
      </c>
      <c r="B41" s="147"/>
      <c r="C41" s="69">
        <f>ROUND(40%*8%,5)</f>
        <v>3.2000000000000001E-2</v>
      </c>
      <c r="D41" s="75">
        <f t="shared" si="2"/>
        <v>50.56</v>
      </c>
    </row>
    <row r="42" spans="1:6" ht="30" customHeight="1">
      <c r="A42" s="147" t="s">
        <v>31</v>
      </c>
      <c r="B42" s="147"/>
      <c r="C42" s="69">
        <f>ROUND(10%*8%,5)</f>
        <v>8.0000000000000002E-3</v>
      </c>
      <c r="D42" s="75">
        <f t="shared" si="2"/>
        <v>12.64</v>
      </c>
    </row>
    <row r="43" spans="1:6" ht="21.75" customHeight="1">
      <c r="A43" s="147" t="s">
        <v>49</v>
      </c>
      <c r="B43" s="147"/>
      <c r="C43" s="70">
        <f>ROUND(1/3*1/12,5)</f>
        <v>2.7779999999999999E-2</v>
      </c>
      <c r="D43" s="75">
        <f t="shared" si="2"/>
        <v>43.89</v>
      </c>
    </row>
    <row r="44" spans="1:6" ht="30" customHeight="1">
      <c r="A44" s="153" t="s">
        <v>50</v>
      </c>
      <c r="B44" s="153"/>
      <c r="C44" s="70">
        <f>ROUND(1/3*C35,5)</f>
        <v>1.2999999999999999E-4</v>
      </c>
      <c r="D44" s="75">
        <f t="shared" si="2"/>
        <v>0.21</v>
      </c>
      <c r="F44" s="60"/>
    </row>
    <row r="45" spans="1:6">
      <c r="A45" s="100" t="s">
        <v>3</v>
      </c>
      <c r="B45" s="108"/>
      <c r="C45" s="109">
        <f>ROUND(SUM(C39:C44),5)</f>
        <v>7.4940000000000007E-2</v>
      </c>
      <c r="D45" s="105">
        <f>ROUND(SUM(D39:D44),2)</f>
        <v>118.41</v>
      </c>
    </row>
    <row r="46" spans="1:6">
      <c r="A46" s="101" t="s">
        <v>4</v>
      </c>
      <c r="B46" s="101"/>
      <c r="C46" s="106"/>
      <c r="D46" s="98"/>
    </row>
    <row r="47" spans="1:6" ht="22.5" customHeight="1">
      <c r="A47" s="154" t="s">
        <v>27</v>
      </c>
      <c r="B47" s="154"/>
      <c r="C47" s="71">
        <f>ROUND(C27*C37,5)</f>
        <v>6.5430000000000002E-2</v>
      </c>
      <c r="D47" s="78">
        <f>ROUND($D$15*C47,2)</f>
        <v>103.37</v>
      </c>
    </row>
    <row r="48" spans="1:6">
      <c r="A48" s="100" t="s">
        <v>5</v>
      </c>
      <c r="B48" s="106"/>
      <c r="C48" s="104">
        <f>ROUND(SUM(C47),5)</f>
        <v>6.5430000000000002E-2</v>
      </c>
      <c r="D48" s="105">
        <f>ROUND(SUM(D47),2)</f>
        <v>103.37</v>
      </c>
    </row>
    <row r="49" spans="1:6">
      <c r="A49" s="110" t="s">
        <v>6</v>
      </c>
      <c r="B49" s="110"/>
      <c r="C49" s="111"/>
      <c r="D49" s="112"/>
    </row>
    <row r="50" spans="1:6">
      <c r="A50" s="155" t="s">
        <v>51</v>
      </c>
      <c r="B50" s="155"/>
      <c r="C50" s="72">
        <f>ROUND(8%*C39,5)</f>
        <v>3.3E-4</v>
      </c>
      <c r="D50" s="79">
        <f>ROUND($D$13*C50,2)</f>
        <v>0.52</v>
      </c>
    </row>
    <row r="51" spans="1:6" ht="57.75" customHeight="1">
      <c r="A51" s="156" t="s">
        <v>52</v>
      </c>
      <c r="B51" s="156"/>
      <c r="C51" s="73">
        <f>ROUND(8%*C33,5)</f>
        <v>4.0000000000000003E-5</v>
      </c>
      <c r="D51" s="75">
        <f>ROUND($D$13*C51,2)</f>
        <v>0.06</v>
      </c>
    </row>
    <row r="52" spans="1:6" s="6" customFormat="1" ht="18" customHeight="1">
      <c r="A52" s="157" t="s">
        <v>68</v>
      </c>
      <c r="B52" s="157"/>
      <c r="C52" s="74">
        <f>ROUND(C20*C43,5)</f>
        <v>2.2200000000000002E-3</v>
      </c>
      <c r="D52" s="80">
        <f>ROUND($D$13*C52,2)</f>
        <v>3.51</v>
      </c>
      <c r="E52" s="5"/>
      <c r="F52" s="5"/>
    </row>
    <row r="53" spans="1:6">
      <c r="A53" s="100" t="s">
        <v>9</v>
      </c>
      <c r="B53" s="113"/>
      <c r="C53" s="109">
        <f>ROUND(SUM(C50:C52),5)</f>
        <v>2.5899999999999999E-3</v>
      </c>
      <c r="D53" s="105">
        <f>ROUND(SUM(D50:D52),2)</f>
        <v>4.09</v>
      </c>
    </row>
    <row r="54" spans="1:6">
      <c r="A54" s="101" t="s">
        <v>7</v>
      </c>
      <c r="B54" s="101"/>
      <c r="C54" s="106"/>
      <c r="D54" s="98"/>
    </row>
    <row r="55" spans="1:6" ht="49.5" customHeight="1">
      <c r="A55" s="158" t="s">
        <v>28</v>
      </c>
      <c r="B55" s="158"/>
      <c r="C55" s="63">
        <f>ROUND(C27*(4/12)*2/100,5)</f>
        <v>2.2499999999999998E-3</v>
      </c>
      <c r="D55" s="58">
        <f>ROUND($D$13*C55,2)</f>
        <v>3.55</v>
      </c>
    </row>
    <row r="56" spans="1:6">
      <c r="A56" s="100" t="s">
        <v>10</v>
      </c>
      <c r="B56" s="113"/>
      <c r="C56" s="114">
        <f>ROUND(SUM(C55),5)</f>
        <v>2.2499999999999998E-3</v>
      </c>
      <c r="D56" s="105">
        <f>ROUND(SUM(D55),2)</f>
        <v>3.55</v>
      </c>
    </row>
    <row r="57" spans="1:6">
      <c r="A57" s="100" t="s">
        <v>38</v>
      </c>
      <c r="B57" s="113"/>
      <c r="C57" s="114">
        <f>ROUND(C56+C53+C48+C45+C37+C27,5)</f>
        <v>0.67678000000000005</v>
      </c>
      <c r="D57" s="105">
        <f>ROUND(D56+D53+D48+D45+D37+D27,2)</f>
        <v>903.89</v>
      </c>
    </row>
    <row r="58" spans="1:6" ht="8.25" customHeight="1">
      <c r="A58" s="18"/>
      <c r="B58" s="19"/>
      <c r="C58" s="20"/>
      <c r="D58" s="76"/>
    </row>
    <row r="59" spans="1:6" s="51" customFormat="1" ht="16.5" customHeight="1">
      <c r="A59" s="150" t="s">
        <v>37</v>
      </c>
      <c r="B59" s="150"/>
      <c r="C59" s="150"/>
      <c r="D59" s="105">
        <f>ROUND(D57+D15,2)</f>
        <v>2483.79</v>
      </c>
      <c r="E59" s="49"/>
      <c r="F59" s="50"/>
    </row>
    <row r="60" spans="1:6" ht="8.25" customHeight="1">
      <c r="A60" s="18"/>
      <c r="B60" s="19"/>
      <c r="C60" s="20"/>
      <c r="D60" s="57"/>
    </row>
    <row r="61" spans="1:6">
      <c r="A61" s="100" t="s">
        <v>57</v>
      </c>
      <c r="B61" s="100"/>
      <c r="C61" s="115"/>
      <c r="D61" s="116"/>
    </row>
    <row r="62" spans="1:6">
      <c r="A62" s="30" t="s">
        <v>11</v>
      </c>
      <c r="B62" s="30"/>
      <c r="C62" s="31"/>
      <c r="D62" s="97">
        <f t="shared" ref="D62:D72" si="3">-(0.2*D61)</f>
        <v>0</v>
      </c>
    </row>
    <row r="63" spans="1:6">
      <c r="A63" s="32" t="s">
        <v>78</v>
      </c>
      <c r="B63" s="32"/>
      <c r="C63" s="31"/>
      <c r="D63" s="97">
        <f t="shared" si="3"/>
        <v>0</v>
      </c>
    </row>
    <row r="64" spans="1:6" s="37" customFormat="1" ht="15" customHeight="1">
      <c r="A64" s="88" t="s">
        <v>74</v>
      </c>
      <c r="B64" s="34"/>
      <c r="C64" s="35"/>
      <c r="D64" s="97">
        <f t="shared" si="3"/>
        <v>0</v>
      </c>
      <c r="E64" s="36"/>
      <c r="F64" s="36"/>
    </row>
    <row r="65" spans="1:6">
      <c r="A65" s="30" t="s">
        <v>64</v>
      </c>
      <c r="B65" s="30"/>
      <c r="C65" s="31"/>
      <c r="D65" s="97">
        <f t="shared" si="3"/>
        <v>0</v>
      </c>
    </row>
    <row r="66" spans="1:6" ht="15" customHeight="1">
      <c r="A66" s="132" t="s">
        <v>62</v>
      </c>
      <c r="B66" s="132"/>
      <c r="C66" s="132"/>
      <c r="D66" s="97">
        <f t="shared" si="3"/>
        <v>0</v>
      </c>
    </row>
    <row r="67" spans="1:6">
      <c r="A67" s="30" t="s">
        <v>65</v>
      </c>
      <c r="B67" s="30"/>
      <c r="C67" s="31"/>
      <c r="D67" s="97">
        <f t="shared" si="3"/>
        <v>0</v>
      </c>
      <c r="E67" s="33"/>
    </row>
    <row r="68" spans="1:6">
      <c r="A68" s="30" t="s">
        <v>33</v>
      </c>
      <c r="B68" s="30"/>
      <c r="C68" s="31"/>
      <c r="D68" s="97">
        <f t="shared" si="3"/>
        <v>0</v>
      </c>
    </row>
    <row r="69" spans="1:6">
      <c r="A69" s="21" t="s">
        <v>76</v>
      </c>
      <c r="B69" s="30"/>
      <c r="C69" s="30"/>
      <c r="D69" s="97">
        <f t="shared" si="3"/>
        <v>0</v>
      </c>
    </row>
    <row r="70" spans="1:6">
      <c r="A70" s="165" t="s">
        <v>79</v>
      </c>
      <c r="B70" s="165"/>
      <c r="C70" s="31"/>
      <c r="D70" s="97">
        <f t="shared" si="3"/>
        <v>0</v>
      </c>
    </row>
    <row r="71" spans="1:6">
      <c r="A71" s="165" t="s">
        <v>80</v>
      </c>
      <c r="B71" s="165"/>
      <c r="C71" s="31"/>
      <c r="D71" s="97">
        <f t="shared" si="3"/>
        <v>0</v>
      </c>
    </row>
    <row r="72" spans="1:6" s="37" customFormat="1">
      <c r="A72" s="88" t="s">
        <v>75</v>
      </c>
      <c r="B72" s="34"/>
      <c r="C72" s="35"/>
      <c r="D72" s="97">
        <f t="shared" si="3"/>
        <v>0</v>
      </c>
      <c r="E72" s="36"/>
      <c r="F72" s="36"/>
    </row>
    <row r="73" spans="1:6" s="17" customFormat="1">
      <c r="A73" s="117" t="s">
        <v>39</v>
      </c>
      <c r="B73" s="118"/>
      <c r="C73" s="115"/>
      <c r="D73" s="119">
        <f>ROUND(SUM(D62:D72),2)</f>
        <v>0</v>
      </c>
      <c r="E73" s="16"/>
      <c r="F73" s="16"/>
    </row>
    <row r="74" spans="1:6" ht="15.75" customHeight="1">
      <c r="A74" s="18"/>
      <c r="B74" s="19"/>
      <c r="C74" s="20"/>
      <c r="D74" s="57"/>
    </row>
    <row r="75" spans="1:6" s="17" customFormat="1" ht="29.25" customHeight="1">
      <c r="A75" s="161" t="str">
        <f>IF(B3="12x36 h","TOTAL DE REMUNERAÇÃO + ENCARGOS SOCIAIS + INSUMOS + COBERTURA INTRAJORNADA (R$)","TOTAL DE REMUNERAÇÃO + ENCARGOS SOCIAIS + INSUMOS (R$)")</f>
        <v>TOTAL DE REMUNERAÇÃO + ENCARGOS SOCIAIS + INSUMOS (R$)</v>
      </c>
      <c r="B75" s="161"/>
      <c r="C75" s="161"/>
      <c r="D75" s="98">
        <f>ROUND(SUM(D59,D73,D74),2)</f>
        <v>2483.79</v>
      </c>
      <c r="E75" s="16"/>
      <c r="F75" s="16"/>
    </row>
    <row r="76" spans="1:6" s="54" customFormat="1" ht="14.25" customHeight="1">
      <c r="A76" s="52"/>
      <c r="B76" s="52"/>
      <c r="C76" s="52"/>
      <c r="D76" s="59"/>
      <c r="E76" s="53"/>
      <c r="F76" s="53"/>
    </row>
    <row r="77" spans="1:6" s="17" customFormat="1" ht="16.5" customHeight="1">
      <c r="A77" s="120" t="s">
        <v>71</v>
      </c>
      <c r="B77" s="121"/>
      <c r="C77" s="121"/>
      <c r="D77" s="122"/>
      <c r="E77" s="16"/>
      <c r="F77" s="16"/>
    </row>
    <row r="78" spans="1:6" s="17" customFormat="1" ht="21.75" customHeight="1">
      <c r="A78" s="159" t="s">
        <v>53</v>
      </c>
      <c r="B78" s="159"/>
      <c r="C78" s="123"/>
      <c r="D78" s="124"/>
      <c r="E78" s="16"/>
      <c r="F78" s="16"/>
    </row>
    <row r="79" spans="1:6" s="17" customFormat="1">
      <c r="A79" s="163" t="s">
        <v>12</v>
      </c>
      <c r="B79" s="163"/>
      <c r="C79" s="139">
        <v>0</v>
      </c>
      <c r="D79" s="134">
        <f>ROUND(C78*D75,2)</f>
        <v>0</v>
      </c>
      <c r="E79" s="16"/>
      <c r="F79" s="16"/>
    </row>
    <row r="80" spans="1:6" s="17" customFormat="1">
      <c r="A80" s="39" t="s">
        <v>34</v>
      </c>
      <c r="B80" s="40"/>
      <c r="C80" s="140">
        <v>0</v>
      </c>
      <c r="D80" s="135">
        <f>ROUND(C78*D75,2)</f>
        <v>0</v>
      </c>
      <c r="E80" s="16"/>
      <c r="F80" s="16"/>
    </row>
    <row r="81" spans="1:6" s="17" customFormat="1" ht="17.25" customHeight="1">
      <c r="A81" s="164" t="s">
        <v>35</v>
      </c>
      <c r="B81" s="164"/>
      <c r="C81" s="125">
        <f>ROUND(SUM(C79:C80),5)</f>
        <v>0</v>
      </c>
      <c r="D81" s="126">
        <f>ROUND(D80+D79,2)</f>
        <v>0</v>
      </c>
      <c r="E81" s="16"/>
      <c r="F81" s="16"/>
    </row>
    <row r="82" spans="1:6" s="17" customFormat="1" ht="16.5" customHeight="1">
      <c r="A82" s="41"/>
      <c r="B82" s="42"/>
      <c r="C82" s="43"/>
      <c r="D82" s="81"/>
      <c r="E82" s="16"/>
      <c r="F82" s="16"/>
    </row>
    <row r="83" spans="1:6" s="17" customFormat="1" ht="18.75" customHeight="1">
      <c r="A83" s="159" t="s">
        <v>54</v>
      </c>
      <c r="B83" s="159"/>
      <c r="C83" s="123"/>
      <c r="D83" s="127"/>
      <c r="E83" s="16"/>
      <c r="F83" s="16"/>
    </row>
    <row r="84" spans="1:6" s="17" customFormat="1">
      <c r="A84" s="38" t="s">
        <v>42</v>
      </c>
      <c r="B84" s="44"/>
      <c r="C84" s="141">
        <v>0</v>
      </c>
      <c r="D84" s="136">
        <f>ROUND((D75+D81)/(1-C87)*C84,2)</f>
        <v>0</v>
      </c>
      <c r="E84" s="16"/>
      <c r="F84" s="16"/>
    </row>
    <row r="85" spans="1:6" s="17" customFormat="1">
      <c r="A85" s="32" t="s">
        <v>0</v>
      </c>
      <c r="B85" s="45"/>
      <c r="C85" s="142">
        <v>0</v>
      </c>
      <c r="D85" s="137">
        <f>ROUND((D75+D81)/(1-C87)*C85,2)</f>
        <v>0</v>
      </c>
      <c r="E85" s="16"/>
      <c r="F85" s="16"/>
    </row>
    <row r="86" spans="1:6" s="17" customFormat="1">
      <c r="A86" s="46" t="s">
        <v>1</v>
      </c>
      <c r="B86" s="47"/>
      <c r="C86" s="143">
        <v>0</v>
      </c>
      <c r="D86" s="138">
        <f>ROUND((D75+D81)/(1-C87)*C86,2)</f>
        <v>0</v>
      </c>
      <c r="E86" s="16"/>
      <c r="F86" s="16"/>
    </row>
    <row r="87" spans="1:6" s="17" customFormat="1" ht="20.25" customHeight="1">
      <c r="A87" s="160" t="s">
        <v>41</v>
      </c>
      <c r="B87" s="160"/>
      <c r="C87" s="128">
        <f>ROUND(SUM(C84:C86),5)</f>
        <v>0</v>
      </c>
      <c r="D87" s="126">
        <f>ROUND(SUM(D84:D86),2)</f>
        <v>0</v>
      </c>
      <c r="E87" s="16"/>
      <c r="F87" s="16"/>
    </row>
    <row r="88" spans="1:6" s="17" customFormat="1" ht="18" customHeight="1">
      <c r="A88" s="41"/>
      <c r="B88" s="42"/>
      <c r="C88" s="43"/>
      <c r="D88" s="81"/>
      <c r="E88" s="16"/>
      <c r="F88" s="16"/>
    </row>
    <row r="89" spans="1:6" s="17" customFormat="1" ht="20.25" customHeight="1">
      <c r="A89" s="161" t="s">
        <v>69</v>
      </c>
      <c r="B89" s="161"/>
      <c r="C89" s="129"/>
      <c r="D89" s="105">
        <f>ROUND(D75+D81+D87,2)</f>
        <v>2483.79</v>
      </c>
      <c r="E89" s="16"/>
      <c r="F89" s="16"/>
    </row>
    <row r="90" spans="1:6">
      <c r="A90" s="162" t="s">
        <v>70</v>
      </c>
      <c r="B90" s="162"/>
      <c r="C90" s="162"/>
      <c r="D90" s="96">
        <v>2</v>
      </c>
    </row>
    <row r="91" spans="1:6" s="17" customFormat="1">
      <c r="A91" s="101" t="s">
        <v>66</v>
      </c>
      <c r="B91" s="101"/>
      <c r="C91" s="129"/>
      <c r="D91" s="105">
        <f>ROUND(D89*D90,2)</f>
        <v>4967.58</v>
      </c>
      <c r="E91" s="16"/>
      <c r="F91" s="16"/>
    </row>
    <row r="92" spans="1:6" s="17" customFormat="1">
      <c r="A92" s="101" t="s">
        <v>67</v>
      </c>
      <c r="B92" s="101"/>
      <c r="C92" s="129"/>
      <c r="D92" s="105">
        <f>ROUND(D91*12,2)</f>
        <v>59610.96</v>
      </c>
      <c r="E92" s="16"/>
      <c r="F92" s="16"/>
    </row>
    <row r="93" spans="1:6">
      <c r="C93" s="48"/>
    </row>
    <row r="95" spans="1:6">
      <c r="A95" s="82" t="s">
        <v>32</v>
      </c>
      <c r="B95" s="82"/>
      <c r="C95" s="83" t="s">
        <v>72</v>
      </c>
    </row>
    <row r="96" spans="1:6">
      <c r="A96" s="84" t="str">
        <f>A27</f>
        <v>TOTAL - GRUPO A - ENCARGOS</v>
      </c>
      <c r="B96" s="84"/>
      <c r="C96" s="70">
        <f>ROUND(C27,5)</f>
        <v>0.33800000000000002</v>
      </c>
    </row>
    <row r="97" spans="1:3">
      <c r="A97" s="84" t="str">
        <f>A37</f>
        <v>TOTAL - GRUPO B</v>
      </c>
      <c r="B97" s="84"/>
      <c r="C97" s="70">
        <f>ROUND(C37,5)</f>
        <v>0.19356999999999999</v>
      </c>
    </row>
    <row r="98" spans="1:3">
      <c r="A98" s="84" t="str">
        <f>A45</f>
        <v xml:space="preserve">TOTAL - GRUPO C </v>
      </c>
      <c r="B98" s="84"/>
      <c r="C98" s="70">
        <f>ROUND(C45,5)</f>
        <v>7.4940000000000007E-2</v>
      </c>
    </row>
    <row r="99" spans="1:3">
      <c r="A99" s="84" t="str">
        <f>A48</f>
        <v>TOTAL - GRUPO D</v>
      </c>
      <c r="B99" s="84"/>
      <c r="C99" s="70">
        <f>ROUND(C48,5)</f>
        <v>6.5430000000000002E-2</v>
      </c>
    </row>
    <row r="100" spans="1:3">
      <c r="A100" s="84" t="str">
        <f>A53</f>
        <v xml:space="preserve">TOTAL - GRUPO E </v>
      </c>
      <c r="B100" s="84"/>
      <c r="C100" s="70">
        <f>ROUND(C53,5)</f>
        <v>2.5899999999999999E-3</v>
      </c>
    </row>
    <row r="101" spans="1:3">
      <c r="A101" s="84" t="str">
        <f>A56</f>
        <v>TOTAL - GRUPO F</v>
      </c>
      <c r="B101" s="84"/>
      <c r="C101" s="70">
        <f>ROUND(C56,5)</f>
        <v>2.2499999999999998E-3</v>
      </c>
    </row>
    <row r="102" spans="1:3">
      <c r="A102" s="82" t="s">
        <v>73</v>
      </c>
      <c r="B102" s="82"/>
      <c r="C102" s="85">
        <f>ROUND(SUM(C96:C101),5)</f>
        <v>0.67678000000000005</v>
      </c>
    </row>
  </sheetData>
  <sheetProtection formatCells="0" formatColumns="0" formatRows="0" insertColumns="0" insertRows="0" insertHyperlinks="0" deleteColumns="0" deleteRows="0" sort="0" autoFilter="0" pivotTables="0"/>
  <dataConsolidate/>
  <mergeCells count="26">
    <mergeCell ref="A89:B89"/>
    <mergeCell ref="A90:C90"/>
    <mergeCell ref="A75:C75"/>
    <mergeCell ref="A78:B78"/>
    <mergeCell ref="A79:B79"/>
    <mergeCell ref="A81:B81"/>
    <mergeCell ref="A83:B83"/>
    <mergeCell ref="A87:B87"/>
    <mergeCell ref="A1:D1"/>
    <mergeCell ref="A2:D2"/>
    <mergeCell ref="A13:B13"/>
    <mergeCell ref="A17:C17"/>
    <mergeCell ref="A71:B71"/>
    <mergeCell ref="A25:B25"/>
    <mergeCell ref="A70:B70"/>
    <mergeCell ref="A41:B41"/>
    <mergeCell ref="A42:B42"/>
    <mergeCell ref="A43:B43"/>
    <mergeCell ref="A44:B44"/>
    <mergeCell ref="A47:B47"/>
    <mergeCell ref="A50:B50"/>
    <mergeCell ref="A51:B51"/>
    <mergeCell ref="A52:B52"/>
    <mergeCell ref="A55:B55"/>
    <mergeCell ref="A59:C59"/>
    <mergeCell ref="A35:B35"/>
  </mergeCells>
  <dataValidations count="1">
    <dataValidation type="list" allowBlank="1" showInputMessage="1" showErrorMessage="1" promptTitle="SERVIÇO" prompt="Escolha o Serviço a ser contratado" sqref="A2">
      <formula1>Serviços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4" name="Check Box 1">
              <controlPr defaultSize="0" autoFill="0" autoLine="0" autoPict="0" altText="PERICULOSIDADE">
                <anchor moveWithCells="1">
                  <from>
                    <xdr:col>3</xdr:col>
                    <xdr:colOff>0</xdr:colOff>
                    <xdr:row>3</xdr:row>
                    <xdr:rowOff>66675</xdr:rowOff>
                  </from>
                  <to>
                    <xdr:col>3</xdr:col>
                    <xdr:colOff>1143000</xdr:colOff>
                    <xdr:row>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4" r:id="rId5" name="Check Box 2">
              <controlPr defaultSize="0" autoFill="0" autoLine="0" autoPict="0" altText="INSALUBRIDADE_x000a_">
                <anchor moveWithCells="1">
                  <from>
                    <xdr:col>2</xdr:col>
                    <xdr:colOff>876300</xdr:colOff>
                    <xdr:row>2</xdr:row>
                    <xdr:rowOff>9525</xdr:rowOff>
                  </from>
                  <to>
                    <xdr:col>3</xdr:col>
                    <xdr:colOff>1123950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#REF!</xm:f>
          </x14:formula1>
          <xm:sqref>C8</xm:sqref>
        </x14:dataValidation>
        <x14:dataValidation type="list" allowBlank="1" showInputMessage="1" showErrorMessage="1">
          <x14:formula1>
            <xm:f>#REF!</xm:f>
          </x14:formula1>
          <xm:sqref>B4</xm:sqref>
        </x14:dataValidation>
        <x14:dataValidation type="list" allowBlank="1" showInputMessage="1" showErrorMessage="1">
          <x14:formula1>
            <xm:f>#REF!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Limpeza</vt:lpstr>
    </vt:vector>
  </TitlesOfParts>
  <Company>TCU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Encargos Sociais e Trabalhistas</dc:title>
  <dc:creator>DIPAC</dc:creator>
  <cp:lastModifiedBy>Cristiane Almeida</cp:lastModifiedBy>
  <cp:lastPrinted>2020-11-18T13:01:40Z</cp:lastPrinted>
  <dcterms:created xsi:type="dcterms:W3CDTF">1999-03-22T20:47:50Z</dcterms:created>
  <dcterms:modified xsi:type="dcterms:W3CDTF">2020-11-18T13:08:13Z</dcterms:modified>
</cp:coreProperties>
</file>